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ae19bb150c8d329/Documents/2 - QUEEN CITY/1 - FY20-21 Reporting Final/2021.09 Reporting/"/>
    </mc:Choice>
  </mc:AlternateContent>
  <xr:revisionPtr revIDLastSave="1" documentId="8_{887EE82E-5F22-449D-BF4F-023AED839FD9}" xr6:coauthVersionLast="47" xr6:coauthVersionMax="47" xr10:uidLastSave="{5AA926A2-E0C6-4702-8E94-03BE4739D9EF}"/>
  <bookViews>
    <workbookView xWindow="-100" yWindow="-100" windowWidth="21467" windowHeight="11576" xr2:uid="{3B8C9DFA-7062-4B1A-86D2-8A552DBDA9C6}"/>
  </bookViews>
  <sheets>
    <sheet name="Financials Snapshot 20-21 Rev" sheetId="1" r:id="rId1"/>
    <sheet name="Fiscal Highlights 20-21" sheetId="2" r:id="rId2"/>
    <sheet name="Income Statement 20-21 Rev" sheetId="3" r:id="rId3"/>
    <sheet name="Bainbridge 20-21 No Revision" sheetId="4" r:id="rId4"/>
    <sheet name="Committees 20-21 Revised" sheetId="5" r:id="rId5"/>
    <sheet name="Balance Sheet 20-21 Revised" sheetId="6" r:id="rId6"/>
    <sheet name="Banking &amp; Investments 20-21" sheetId="7" r:id="rId7"/>
    <sheet name="Capital Projects 20-21" sheetId="8" r:id="rId8"/>
    <sheet name="Capital Projs &amp; Funds 20-21" sheetId="9" r:id="rId9"/>
    <sheet name="Membership 20-21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ACTIVE" localSheetId="8">'[1]Dues Structure'!$B$12</definedName>
    <definedName name="ACTIVE" localSheetId="0">'[1]Dues Structure'!$B$12</definedName>
    <definedName name="ACTIVE">'[2]Dues Structure'!$B$12</definedName>
    <definedName name="AprSun1">DATEVALUE("4/1/"&amp;'[3]2018'!$B$1)-WEEKDAY(DATEVALUE("4/1/"&amp;'[3]2018'!$B$1))+1</definedName>
    <definedName name="AugSun1">DATEVALUE("8/1/"&amp;'[3]2018'!$B$1)-WEEKDAY(DATEVALUE("8/1/"&amp;'[3]2018'!$B$1))+1</definedName>
    <definedName name="Calendar" localSheetId="3">'Bainbridge 20-21 No Revision'!DaysAndWeeks + DateOfFirst - WEEKDAY(DateOfFirst,2)</definedName>
    <definedName name="Calendar" localSheetId="5">'Balance Sheet 20-21 Revised'!DaysAndWeeks + DateOfFirst - WEEKDAY(DateOfFirst,2)</definedName>
    <definedName name="Calendar" localSheetId="6">'Banking &amp; Investments 20-21'!DaysAndWeeks + DateOfFirst - WEEKDAY(DateOfFirst,2)</definedName>
    <definedName name="Calendar" localSheetId="7">'Capital Projects 20-21'!DaysAndWeeks + DateOfFirst - WEEKDAY(DateOfFirst,2)</definedName>
    <definedName name="Calendar" localSheetId="8">'[4]Officers Cmtes Appts'!DaysAndWeeks + DateOfFirst - WEEKDAY(DateOfFirst,2)</definedName>
    <definedName name="Calendar" localSheetId="4">'Committees 20-21 Revised'!DaysAndWeeks + DateOfFirst - WEEKDAY(DateOfFirst,2)</definedName>
    <definedName name="Calendar" localSheetId="0">'[4]Officers Cmtes Appts'!DaysAndWeeks + DateOfFirst - WEEKDAY(DateOfFirst,2)</definedName>
    <definedName name="Calendar" localSheetId="1">[5]!DaysAndWeeks + DateOfFirst - WEEKDAY(DateOfFirst,2)</definedName>
    <definedName name="Calendar" localSheetId="2">'Income Statement 20-21 Rev'!DaysAndWeeks + DateOfFirst - WEEKDAY(DateOfFirst,2)</definedName>
    <definedName name="Calendar" localSheetId="9">'Membership 20-21'!DaysAndWeeks + DateOfFirst - WEEKDAY(DateOfFirst,2)</definedName>
    <definedName name="Calendar">DaysAndWeeks + DateOfFirst - WEEKDAY(DateOfFirst,2)</definedName>
    <definedName name="CalendarYear" localSheetId="5">#REF!</definedName>
    <definedName name="CalendarYear" localSheetId="8">#REF!</definedName>
    <definedName name="CalendarYear" localSheetId="0">#REF!</definedName>
    <definedName name="CalendarYear">#REF!</definedName>
    <definedName name="CalYear">[6]Settings!$R$4</definedName>
    <definedName name="_xlnm.Database" localSheetId="5">#REF!</definedName>
    <definedName name="_xlnm.Database" localSheetId="8">#REF!</definedName>
    <definedName name="_xlnm.Database" localSheetId="0">#REF!</definedName>
    <definedName name="_xlnm.Database">#REF!</definedName>
    <definedName name="Days" localSheetId="3">{0,1,2,3,4,5,6} + {0;1;2;3;4;5}*7</definedName>
    <definedName name="Days" localSheetId="5">{0,1,2,3,4,5,6} + {0;1;2;3;4;5}*7</definedName>
    <definedName name="Days" localSheetId="6">{0,1,2,3,4,5,6} + {0;1;2;3;4;5}*7</definedName>
    <definedName name="Days" localSheetId="7">{0,1,2,3,4,5,6} + {0;1;2;3;4;5}*7</definedName>
    <definedName name="Days" localSheetId="8">{0,1,2,3,4,5,6} + {0;1;2;3;4;5}*7</definedName>
    <definedName name="Days" localSheetId="4">{0,1,2,3,4,5,6} + {0;1;2;3;4;5}*7</definedName>
    <definedName name="Days" localSheetId="1">{0,1,2,3,4,5,6} + {0;1;2;3;4;5}*7</definedName>
    <definedName name="Days" localSheetId="2">{0,1,2,3,4,5,6} + {0;1;2;3;4;5}*7</definedName>
    <definedName name="Days" localSheetId="9">{0,1,2,3,4,5,6} + {0;1;2;3;4;5}*7</definedName>
    <definedName name="Days">{0,1,2,3,4,5,6} + {0;1;2;3;4;5}*7</definedName>
    <definedName name="DaysAndWeeks" localSheetId="3">{0,1,2,3,4,5,6} + {0;1;2;3;4;5}*7</definedName>
    <definedName name="DaysAndWeeks" localSheetId="5">{0,1,2,3,4,5,6} + {0;1;2;3;4;5}*7</definedName>
    <definedName name="DaysAndWeeks" localSheetId="6">{0,1,2,3,4,5,6} + {0;1;2;3;4;5}*7</definedName>
    <definedName name="DaysAndWeeks" localSheetId="7">{0,1,2,3,4,5,6} + {0;1;2;3;4;5}*7</definedName>
    <definedName name="DaysAndWeeks" localSheetId="8">{0,1,2,3,4,5,6} + {0;1;2;3;4;5}*7</definedName>
    <definedName name="DaysAndWeeks" localSheetId="4">{0,1,2,3,4,5,6} + {0;1;2;3;4;5}*7</definedName>
    <definedName name="DaysAndWeeks" localSheetId="0">{0,1,2,3,4,5,6} + {0;1;2;3;4;5}*7</definedName>
    <definedName name="DaysAndWeeks" localSheetId="1">{0,1,2,3,4,5,6} + {0;1;2;3;4;5}*7</definedName>
    <definedName name="DaysAndWeeks" localSheetId="2">{0,1,2,3,4,5,6} + {0;1;2;3;4;5}*7</definedName>
    <definedName name="DaysAndWeeks" localSheetId="9">{0,1,2,3,4,5,6} + {0;1;2;3;4;5}*7</definedName>
    <definedName name="DaysAndWeeks">{0,1,2,3,4,5,6} + {0;1;2;3;4;5}*7</definedName>
    <definedName name="DecSun1">DATEVALUE("12/1/"&amp;'[3]2018'!$B$1)-WEEKDAY(DATEVALUE("12/1/"&amp;'[3]2018'!$B$1))+1</definedName>
    <definedName name="ER">"#REF!"</definedName>
    <definedName name="_xlnm.Extract" localSheetId="5">#REF!</definedName>
    <definedName name="_xlnm.Extract" localSheetId="8">#REF!</definedName>
    <definedName name="_xlnm.Extract" localSheetId="0">#REF!</definedName>
    <definedName name="_xlnm.Extract">#REF!</definedName>
    <definedName name="FebSun1">DATEVALUE("2/1/"&amp;'[3]2018'!$B$1)-WEEKDAY(DATEVALUE("2/1/"&amp;'[3]2018'!$B$1))+1</definedName>
    <definedName name="JanSun1">DATEVALUE("1/1/"&amp;'[3]2018'!$B$1)-WEEKDAY(DATEVALUE("1/1/"&amp;'[3]2018'!$B$1))+1</definedName>
    <definedName name="JulSun1">DATEVALUE("7/1/"&amp;'[3]2018'!$B$1)-WEEKDAY(DATEVALUE("7/1/"&amp;'[3]2018'!$B$1))+1</definedName>
    <definedName name="JunSun1">DATEVALUE("6/1/"&amp;'[3]2018'!$B$1)-WEEKDAY(DATEVALUE("6/1/"&amp;'[3]2018'!$B$1))+1</definedName>
    <definedName name="LIFE" localSheetId="8">'[1]Dues Structure'!$B$13</definedName>
    <definedName name="LIFE" localSheetId="0">'[1]Dues Structure'!$B$13</definedName>
    <definedName name="LIFE">'[2]Dues Structure'!$B$13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6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7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8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9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arSun1">DATEVALUE("3/1/"&amp;'[3]2018'!$B$1)-WEEKDAY(DATEVALUE("3/1/"&amp;'[3]2018'!$B$1))+1</definedName>
    <definedName name="MayMondays" localSheetId="3">SUM((WEEKDAY(DATE(CalYear,5,(ROW(INDIRECT("1:"&amp;DAY(DATE(CalYear,5+1,0)))))))=2)*1)</definedName>
    <definedName name="MayMondays" localSheetId="5">SUM((WEEKDAY(DATE(CalYear,5,(ROW(INDIRECT("1:"&amp;DAY(DATE(CalYear,5+1,0)))))))=2)*1)</definedName>
    <definedName name="MayMondays" localSheetId="6">SUM((WEEKDAY(DATE(CalYear,5,(ROW(INDIRECT("1:"&amp;DAY(DATE(CalYear,5+1,0)))))))=2)*1)</definedName>
    <definedName name="MayMondays" localSheetId="7">SUM((WEEKDAY(DATE(CalYear,5,(ROW(INDIRECT("1:"&amp;DAY(DATE(CalYear,5+1,0)))))))=2)*1)</definedName>
    <definedName name="MayMondays" localSheetId="8">SUM((WEEKDAY(DATE(CalYear,5,(ROW(INDIRECT("1:"&amp;DAY(DATE(CalYear,5+1,0)))))))=2)*1)</definedName>
    <definedName name="MayMondays" localSheetId="4">SUM((WEEKDAY(DATE(CalYear,5,(ROW(INDIRECT("1:"&amp;DAY(DATE(CalYear,5+1,0)))))))=2)*1)</definedName>
    <definedName name="MayMondays" localSheetId="1">SUM((WEEKDAY(DATE([7]!CalYear,5,(ROW(INDIRECT("1:"&amp;DAY(DATE([7]!CalYear,5+1,0)))))))=2)*1)</definedName>
    <definedName name="MayMondays" localSheetId="2">SUM((WEEKDAY(DATE(CalYear,5,(ROW(INDIRECT("1:"&amp;DAY(DATE(CalYear,5+1,0)))))))=2)*1)</definedName>
    <definedName name="MayMondays" localSheetId="9">SUM((WEEKDAY(DATE(CalYear,5,(ROW(INDIRECT("1:"&amp;DAY(DATE(CalYear,5+1,0)))))))=2)*1)</definedName>
    <definedName name="MayMondays">SUM((WEEKDAY(DATE(CalYear,5,(ROW(INDIRECT("1:"&amp;DAY(DATE(CalYear,5+1,0)))))))=2)*1)</definedName>
    <definedName name="MaySun1">DATEVALUE("5/1/"&amp;'[3]2018'!$B$1)-WEEKDAY(DATEVALUE("5/1/"&amp;'[3]2018'!$B$1))+1</definedName>
    <definedName name="Minutes" localSheetId="3">[8]!DaysAndWeeks + DateOfFirst - WEEKDAY(DateOfFirst,2)</definedName>
    <definedName name="Minutes" localSheetId="5">[8]!DaysAndWeeks + DateOfFirst - WEEKDAY(DateOfFirst,2)</definedName>
    <definedName name="Minutes" localSheetId="6">[8]!DaysAndWeeks + DateOfFirst - WEEKDAY(DateOfFirst,2)</definedName>
    <definedName name="Minutes" localSheetId="7">[8]!DaysAndWeeks + DateOfFirst - WEEKDAY(DateOfFirst,2)</definedName>
    <definedName name="Minutes" localSheetId="8">[8]!DaysAndWeeks + DateOfFirst - WEEKDAY(DateOfFirst,2)</definedName>
    <definedName name="Minutes" localSheetId="4">[8]!DaysAndWeeks + DateOfFirst - WEEKDAY(DateOfFirst,2)</definedName>
    <definedName name="Minutes" localSheetId="0">[8]!DaysAndWeeks + DateOfFirst - WEEKDAY(DateOfFirst,2)</definedName>
    <definedName name="Minutes" localSheetId="1">[8]!DaysAndWeeks + DateOfFirst - WEEKDAY(DateOfFirst,2)</definedName>
    <definedName name="Minutes" localSheetId="2">[8]!DaysAndWeeks + DateOfFirst - WEEKDAY(DateOfFirst,2)</definedName>
    <definedName name="Minutes" localSheetId="9">[8]!DaysAndWeeks + DateOfFirst - WEEKDAY(DateOfFirst,2)</definedName>
    <definedName name="Minutes">[8]!DaysAndWeeks + DateOfFirst - WEEKDAY(DateOfFirst,2)</definedName>
    <definedName name="NovSun1">DATEVALUE("11/1/"&amp;'[3]2018'!$B$1)-WEEKDAY(DATEVALUE("11/1/"&amp;'[3]2018'!$B$1))+1</definedName>
    <definedName name="Observed">[6]Settings!$I$6</definedName>
    <definedName name="OctSun1">DATEVALUE("10/1/"&amp;'[3]2018'!$B$1)-WEEKDAY(DATEVALUE("10/1/"&amp;'[3]2018'!$B$1))+1</definedName>
    <definedName name="_xlnm.Print_Area" localSheetId="3">'Bainbridge 20-21 No Revision'!$A$1:$L$55</definedName>
    <definedName name="_xlnm.Print_Area" localSheetId="5">'Balance Sheet 20-21 Revised'!$A$1:$J$88</definedName>
    <definedName name="_xlnm.Print_Area" localSheetId="6">'Banking &amp; Investments 20-21'!$A$1:$J$84</definedName>
    <definedName name="_xlnm.Print_Area" localSheetId="7">'Capital Projects 20-21'!$A$1:$J$71</definedName>
    <definedName name="_xlnm.Print_Area" localSheetId="8">'Capital Projs &amp; Funds 20-21'!$A$1:$P$64</definedName>
    <definedName name="_xlnm.Print_Area" localSheetId="4">'Committees 20-21 Revised'!$A$1:$K$73</definedName>
    <definedName name="_xlnm.Print_Area" localSheetId="0">'Financials Snapshot 20-21 Rev'!$A$1:$M$69</definedName>
    <definedName name="_xlnm.Print_Area" localSheetId="1">'Fiscal Highlights 20-21'!$A$1:$C$67</definedName>
    <definedName name="_xlnm.Print_Area" localSheetId="2">'Income Statement 20-21 Rev'!$A$1:$M$74</definedName>
    <definedName name="_xlnm.Print_Area" localSheetId="9">'Membership 20-21'!$A$1:$R$97</definedName>
    <definedName name="_xlnm.Print_Titles" localSheetId="8">'Capital Projs &amp; Funds 20-21'!$1:$8</definedName>
    <definedName name="_xlnm.Print_Titles" localSheetId="0">'Financials Snapshot 20-21 Rev'!$2:$8</definedName>
    <definedName name="_xlnm.Print_Titles" localSheetId="1">'Fiscal Highlights 20-21'!$2:$5</definedName>
    <definedName name="_xlnm.Print_Titles" localSheetId="9">'Membership 20-21'!$1:$9</definedName>
    <definedName name="RI">"#REF!"</definedName>
    <definedName name="SENIOR" localSheetId="8">'[1]Dues Structure'!$B$14</definedName>
    <definedName name="SENIOR" localSheetId="0">'[1]Dues Structure'!$B$14</definedName>
    <definedName name="SENIOR">'[2]Dues Structure'!$B$14</definedName>
    <definedName name="SepSun1">DATEVALUE("9/1/"&amp;'[3]2018'!$B$1)-WEEKDAY(DATEVALUE("9/1/"&amp;'[3]2018'!$B$1))+1</definedName>
    <definedName name="ShowHolidays">[6]Settings!$I$5</definedName>
    <definedName name="ShowObserved">[6]Settings!$I$7</definedName>
    <definedName name="SOCIAL" localSheetId="8">'[1]Dues Structure'!$B$15</definedName>
    <definedName name="SOCIAL" localSheetId="0">'[1]Dues Structure'!$B$15</definedName>
    <definedName name="SOCIAL">'[2]Dues Structure'!$B$15</definedName>
    <definedName name="WeekStart" localSheetId="5">#REF!</definedName>
    <definedName name="WeekStart" localSheetId="8">#REF!</definedName>
    <definedName name="WeekStart" localSheetId="0">#REF!</definedName>
    <definedName name="WeekStart">#REF!</definedName>
    <definedName name="wrn.ALL._.REPORTS." localSheetId="3" hidden="1">{"budget totals by year",#N/A,TRUE,"budg2005";"maint labor by year",#N/A,TRUE,"maint labor";"budget by month",#N/A,TRUE,"budg2005";"maint labor by month",#N/A,TRUE,"maint labor"}</definedName>
    <definedName name="wrn.ALL._.REPORTS." localSheetId="5" hidden="1">{"budget totals by year",#N/A,TRUE,"budg2005";"maint labor by year",#N/A,TRUE,"maint labor";"budget by month",#N/A,TRUE,"budg2005";"maint labor by month",#N/A,TRUE,"maint labor"}</definedName>
    <definedName name="wrn.ALL._.REPORTS." localSheetId="6" hidden="1">{"budget totals by year",#N/A,TRUE,"budg2005";"maint labor by year",#N/A,TRUE,"maint labor";"budget by month",#N/A,TRUE,"budg2005";"maint labor by month",#N/A,TRUE,"maint labor"}</definedName>
    <definedName name="wrn.ALL._.REPORTS." localSheetId="7" hidden="1">{"budget totals by year",#N/A,TRUE,"budg2005";"maint labor by year",#N/A,TRUE,"maint labor";"budget by month",#N/A,TRUE,"budg2005";"maint labor by month",#N/A,TRUE,"maint labor"}</definedName>
    <definedName name="wrn.ALL._.REPORTS." localSheetId="8" hidden="1">{"budget totals by year",#N/A,TRUE,"budg2005";"maint labor by year",#N/A,TRUE,"maint labor";"budget by month",#N/A,TRUE,"budg2005";"maint labor by month",#N/A,TRUE,"maint labor"}</definedName>
    <definedName name="wrn.ALL._.REPORTS." localSheetId="4" hidden="1">{"budget totals by year",#N/A,TRUE,"budg2005";"maint labor by year",#N/A,TRUE,"maint labor";"budget by month",#N/A,TRUE,"budg2005";"maint labor by month",#N/A,TRUE,"maint labor"}</definedName>
    <definedName name="wrn.ALL._.REPORTS." localSheetId="1" hidden="1">{"budget totals by year",#N/A,TRUE,"budg2005";"maint labor by year",#N/A,TRUE,"maint labor";"budget by month",#N/A,TRUE,"budg2005";"maint labor by month",#N/A,TRUE,"maint labor"}</definedName>
    <definedName name="wrn.ALL._.REPORTS." localSheetId="2" hidden="1">{"budget totals by year",#N/A,TRUE,"budg2005";"maint labor by year",#N/A,TRUE,"maint labor";"budget by month",#N/A,TRUE,"budg2005";"maint labor by month",#N/A,TRUE,"maint labor"}</definedName>
    <definedName name="wrn.ALL._.REPORTS." localSheetId="9" hidden="1">{"budget totals by year",#N/A,TRUE,"budg2005";"maint labor by year",#N/A,TRUE,"maint labor";"budget by month",#N/A,TRUE,"budg2005";"maint labor by month",#N/A,TRUE,"maint labor"}</definedName>
    <definedName name="wrn.ALL._.REPORTS." hidden="1">{"budget totals by year",#N/A,TRUE,"budg2005";"maint labor by year",#N/A,TRUE,"maint labor";"budget by month",#N/A,TRUE,"budg2005";"maint labor by month",#N/A,TRUE,"maint labor"}</definedName>
    <definedName name="wrn.BY._.MONTH." localSheetId="3" hidden="1">{"budget by month",#N/A,TRUE,"budg2005";"maint labor by month",#N/A,TRUE,"maint labor"}</definedName>
    <definedName name="wrn.BY._.MONTH." localSheetId="5" hidden="1">{"budget by month",#N/A,TRUE,"budg2005";"maint labor by month",#N/A,TRUE,"maint labor"}</definedName>
    <definedName name="wrn.BY._.MONTH." localSheetId="6" hidden="1">{"budget by month",#N/A,TRUE,"budg2005";"maint labor by month",#N/A,TRUE,"maint labor"}</definedName>
    <definedName name="wrn.BY._.MONTH." localSheetId="7" hidden="1">{"budget by month",#N/A,TRUE,"budg2005";"maint labor by month",#N/A,TRUE,"maint labor"}</definedName>
    <definedName name="wrn.BY._.MONTH." localSheetId="8" hidden="1">{"budget by month",#N/A,TRUE,"budg2005";"maint labor by month",#N/A,TRUE,"maint labor"}</definedName>
    <definedName name="wrn.BY._.MONTH." localSheetId="4" hidden="1">{"budget by month",#N/A,TRUE,"budg2005";"maint labor by month",#N/A,TRUE,"maint labor"}</definedName>
    <definedName name="wrn.BY._.MONTH." localSheetId="1" hidden="1">{"budget by month",#N/A,TRUE,"budg2005";"maint labor by month",#N/A,TRUE,"maint labor"}</definedName>
    <definedName name="wrn.BY._.MONTH." localSheetId="2" hidden="1">{"budget by month",#N/A,TRUE,"budg2005";"maint labor by month",#N/A,TRUE,"maint labor"}</definedName>
    <definedName name="wrn.BY._.MONTH." localSheetId="9" hidden="1">{"budget by month",#N/A,TRUE,"budg2005";"maint labor by month",#N/A,TRUE,"maint labor"}</definedName>
    <definedName name="wrn.BY._.MONTH." hidden="1">{"budget by month",#N/A,TRUE,"budg2005";"maint labor by month",#N/A,TRUE,"maint labor"}</definedName>
    <definedName name="wrn.TOTALS._.BY._.YEAR." localSheetId="3" hidden="1">{"budget totals by year",#N/A,TRUE,"budg2005";"maint labor by year",#N/A,TRUE,"maint labor"}</definedName>
    <definedName name="wrn.TOTALS._.BY._.YEAR." localSheetId="5" hidden="1">{"budget totals by year",#N/A,TRUE,"budg2005";"maint labor by year",#N/A,TRUE,"maint labor"}</definedName>
    <definedName name="wrn.TOTALS._.BY._.YEAR." localSheetId="6" hidden="1">{"budget totals by year",#N/A,TRUE,"budg2005";"maint labor by year",#N/A,TRUE,"maint labor"}</definedName>
    <definedName name="wrn.TOTALS._.BY._.YEAR." localSheetId="7" hidden="1">{"budget totals by year",#N/A,TRUE,"budg2005";"maint labor by year",#N/A,TRUE,"maint labor"}</definedName>
    <definedName name="wrn.TOTALS._.BY._.YEAR." localSheetId="8" hidden="1">{"budget totals by year",#N/A,TRUE,"budg2005";"maint labor by year",#N/A,TRUE,"maint labor"}</definedName>
    <definedName name="wrn.TOTALS._.BY._.YEAR." localSheetId="4" hidden="1">{"budget totals by year",#N/A,TRUE,"budg2005";"maint labor by year",#N/A,TRUE,"maint labor"}</definedName>
    <definedName name="wrn.TOTALS._.BY._.YEAR." localSheetId="1" hidden="1">{"budget totals by year",#N/A,TRUE,"budg2005";"maint labor by year",#N/A,TRUE,"maint labor"}</definedName>
    <definedName name="wrn.TOTALS._.BY._.YEAR." localSheetId="2" hidden="1">{"budget totals by year",#N/A,TRUE,"budg2005";"maint labor by year",#N/A,TRUE,"maint labor"}</definedName>
    <definedName name="wrn.TOTALS._.BY._.YEAR." localSheetId="9" hidden="1">{"budget totals by year",#N/A,TRUE,"budg2005";"maint labor by year",#N/A,TRUE,"maint labor"}</definedName>
    <definedName name="wrn.TOTALS._.BY._.YEAR." hidden="1">{"budget totals by year",#N/A,TRUE,"budg2005";"maint labor by year",#N/A,TRUE,"maint labor"}</definedName>
    <definedName name="Year">'[3]2018'!$B$1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3" l="1"/>
  <c r="Q87" i="10"/>
  <c r="H87" i="10" s="1"/>
  <c r="Q86" i="10"/>
  <c r="H86" i="10" s="1"/>
  <c r="Q85" i="10"/>
  <c r="H85" i="10" s="1"/>
  <c r="Q84" i="10"/>
  <c r="H84" i="10" s="1"/>
  <c r="Q81" i="10"/>
  <c r="H81" i="10" s="1"/>
  <c r="Q80" i="10"/>
  <c r="H80" i="10" s="1"/>
  <c r="Q79" i="10"/>
  <c r="H79" i="10" s="1"/>
  <c r="Q78" i="10"/>
  <c r="H78" i="10" s="1"/>
  <c r="Q77" i="10"/>
  <c r="H77" i="10" s="1"/>
  <c r="Q76" i="10"/>
  <c r="H76" i="10" s="1"/>
  <c r="Q74" i="10"/>
  <c r="H74" i="10" s="1"/>
  <c r="Q73" i="10"/>
  <c r="H73" i="10" s="1"/>
  <c r="Q72" i="10"/>
  <c r="H72" i="10" s="1"/>
  <c r="Q71" i="10"/>
  <c r="H71" i="10" s="1"/>
  <c r="Q70" i="10"/>
  <c r="H70" i="10" s="1"/>
  <c r="Q69" i="10"/>
  <c r="H69" i="10" s="1"/>
  <c r="Q68" i="10"/>
  <c r="H68" i="10" s="1"/>
  <c r="Q67" i="10"/>
  <c r="H67" i="10" s="1"/>
  <c r="Q66" i="10"/>
  <c r="H66" i="10" s="1"/>
  <c r="Q65" i="10"/>
  <c r="H65" i="10" s="1"/>
  <c r="Q63" i="10"/>
  <c r="H63" i="10" s="1"/>
  <c r="Q62" i="10"/>
  <c r="H62" i="10" s="1"/>
  <c r="Q53" i="10"/>
  <c r="P53" i="10"/>
  <c r="O53" i="10"/>
  <c r="N53" i="10"/>
  <c r="M53" i="10"/>
  <c r="L53" i="10"/>
  <c r="K53" i="10"/>
  <c r="J53" i="10"/>
  <c r="I53" i="10"/>
  <c r="H53" i="10"/>
  <c r="G53" i="10"/>
  <c r="F53" i="10"/>
  <c r="D53" i="10"/>
  <c r="P35" i="10"/>
  <c r="J35" i="10"/>
  <c r="H35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D34" i="10"/>
  <c r="Q33" i="10"/>
  <c r="P33" i="10"/>
  <c r="O33" i="10"/>
  <c r="N33" i="10"/>
  <c r="M33" i="10"/>
  <c r="L33" i="10"/>
  <c r="K33" i="10"/>
  <c r="J33" i="10"/>
  <c r="I33" i="10"/>
  <c r="H33" i="10"/>
  <c r="G33" i="10"/>
  <c r="F33" i="10"/>
  <c r="D33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D32" i="10"/>
  <c r="Q31" i="10"/>
  <c r="P31" i="10"/>
  <c r="O31" i="10"/>
  <c r="N31" i="10"/>
  <c r="N35" i="10" s="1"/>
  <c r="M31" i="10"/>
  <c r="L31" i="10"/>
  <c r="L35" i="10" s="1"/>
  <c r="K31" i="10"/>
  <c r="J31" i="10"/>
  <c r="I31" i="10"/>
  <c r="H31" i="10"/>
  <c r="G31" i="10"/>
  <c r="F31" i="10"/>
  <c r="F35" i="10" s="1"/>
  <c r="D31" i="10"/>
  <c r="Q30" i="10"/>
  <c r="Q35" i="10" s="1"/>
  <c r="P30" i="10"/>
  <c r="O30" i="10"/>
  <c r="O35" i="10" s="1"/>
  <c r="N30" i="10"/>
  <c r="M30" i="10"/>
  <c r="M35" i="10" s="1"/>
  <c r="L30" i="10"/>
  <c r="K30" i="10"/>
  <c r="K35" i="10" s="1"/>
  <c r="J30" i="10"/>
  <c r="I30" i="10"/>
  <c r="I35" i="10" s="1"/>
  <c r="H30" i="10"/>
  <c r="G30" i="10"/>
  <c r="G35" i="10" s="1"/>
  <c r="F30" i="10"/>
  <c r="D30" i="10"/>
  <c r="D35" i="10" s="1"/>
  <c r="P22" i="10"/>
  <c r="N22" i="10"/>
  <c r="L22" i="10"/>
  <c r="J22" i="10"/>
  <c r="H22" i="10"/>
  <c r="F22" i="10"/>
  <c r="Q19" i="10"/>
  <c r="Q22" i="10" s="1"/>
  <c r="P19" i="10"/>
  <c r="O19" i="10"/>
  <c r="O22" i="10" s="1"/>
  <c r="N19" i="10"/>
  <c r="M19" i="10"/>
  <c r="M22" i="10" s="1"/>
  <c r="L19" i="10"/>
  <c r="K19" i="10"/>
  <c r="K22" i="10" s="1"/>
  <c r="J19" i="10"/>
  <c r="I19" i="10"/>
  <c r="I22" i="10" s="1"/>
  <c r="H19" i="10"/>
  <c r="G19" i="10"/>
  <c r="G22" i="10" s="1"/>
  <c r="F19" i="10"/>
  <c r="D19" i="10"/>
  <c r="D22" i="10" s="1"/>
  <c r="B3" i="10"/>
  <c r="N61" i="9"/>
  <c r="M61" i="9"/>
  <c r="N53" i="9"/>
  <c r="M53" i="9"/>
  <c r="O52" i="9"/>
  <c r="J52" i="9"/>
  <c r="O51" i="9"/>
  <c r="O50" i="9"/>
  <c r="O49" i="9"/>
  <c r="O46" i="9"/>
  <c r="O44" i="9"/>
  <c r="O53" i="9" s="1"/>
  <c r="O41" i="9"/>
  <c r="J37" i="9"/>
  <c r="N36" i="9"/>
  <c r="O29" i="9"/>
  <c r="C29" i="9"/>
  <c r="M27" i="9"/>
  <c r="M31" i="9" s="1"/>
  <c r="J26" i="9"/>
  <c r="N25" i="9"/>
  <c r="M25" i="9"/>
  <c r="J25" i="9"/>
  <c r="O24" i="9"/>
  <c r="J24" i="9"/>
  <c r="J27" i="9" s="1"/>
  <c r="O23" i="9"/>
  <c r="C23" i="9"/>
  <c r="J55" i="9" s="1"/>
  <c r="O22" i="9"/>
  <c r="O25" i="9" s="1"/>
  <c r="C22" i="9"/>
  <c r="J21" i="9"/>
  <c r="C21" i="9"/>
  <c r="C34" i="9" s="1"/>
  <c r="O20" i="9"/>
  <c r="O18" i="9"/>
  <c r="O27" i="9" s="1"/>
  <c r="O31" i="9" s="1"/>
  <c r="N18" i="9"/>
  <c r="N27" i="9" s="1"/>
  <c r="N31" i="9" s="1"/>
  <c r="N35" i="9" s="1"/>
  <c r="N37" i="9" s="1"/>
  <c r="M18" i="9"/>
  <c r="O17" i="9"/>
  <c r="O16" i="9"/>
  <c r="C16" i="9"/>
  <c r="O15" i="9"/>
  <c r="C15" i="9"/>
  <c r="O14" i="9"/>
  <c r="C14" i="9"/>
  <c r="C13" i="9"/>
  <c r="C11" i="9"/>
  <c r="L8" i="9"/>
  <c r="D3" i="9"/>
  <c r="F49" i="8"/>
  <c r="E49" i="8"/>
  <c r="G46" i="8"/>
  <c r="G49" i="8" s="1"/>
  <c r="F46" i="8"/>
  <c r="E46" i="8"/>
  <c r="D46" i="8"/>
  <c r="D49" i="8" s="1"/>
  <c r="H45" i="8"/>
  <c r="H46" i="8" s="1"/>
  <c r="H49" i="8" s="1"/>
  <c r="G35" i="8"/>
  <c r="F35" i="8"/>
  <c r="E35" i="8"/>
  <c r="D35" i="8"/>
  <c r="H34" i="8"/>
  <c r="H33" i="8"/>
  <c r="H32" i="8"/>
  <c r="H35" i="8" s="1"/>
  <c r="G26" i="8"/>
  <c r="F26" i="8"/>
  <c r="E26" i="8"/>
  <c r="D26" i="8"/>
  <c r="H25" i="8"/>
  <c r="H26" i="8" s="1"/>
  <c r="G19" i="8"/>
  <c r="G38" i="8" s="1"/>
  <c r="F19" i="8"/>
  <c r="F38" i="8" s="1"/>
  <c r="F52" i="8" s="1"/>
  <c r="E19" i="8"/>
  <c r="E38" i="8" s="1"/>
  <c r="E52" i="8" s="1"/>
  <c r="D19" i="8"/>
  <c r="D38" i="8" s="1"/>
  <c r="H18" i="8"/>
  <c r="H17" i="8"/>
  <c r="H16" i="8"/>
  <c r="H15" i="8"/>
  <c r="H19" i="8" s="1"/>
  <c r="H38" i="8" s="1"/>
  <c r="H52" i="8" s="1"/>
  <c r="B4" i="8"/>
  <c r="H74" i="7"/>
  <c r="D74" i="7"/>
  <c r="D77" i="7" s="1"/>
  <c r="D64" i="7"/>
  <c r="D63" i="7"/>
  <c r="D62" i="7"/>
  <c r="D60" i="7"/>
  <c r="I54" i="7"/>
  <c r="I61" i="7" s="1"/>
  <c r="I46" i="7"/>
  <c r="I45" i="7"/>
  <c r="I47" i="7" s="1"/>
  <c r="I58" i="7" s="1"/>
  <c r="D36" i="7"/>
  <c r="D31" i="7"/>
  <c r="D26" i="7"/>
  <c r="D21" i="7"/>
  <c r="D16" i="7"/>
  <c r="D41" i="7" s="1"/>
  <c r="I42" i="7" s="1"/>
  <c r="D11" i="7"/>
  <c r="D3" i="7"/>
  <c r="H79" i="6"/>
  <c r="G79" i="6"/>
  <c r="I78" i="6"/>
  <c r="I77" i="6"/>
  <c r="I76" i="6"/>
  <c r="I79" i="6" s="1"/>
  <c r="H71" i="6"/>
  <c r="G71" i="6"/>
  <c r="I70" i="6"/>
  <c r="H65" i="6"/>
  <c r="G65" i="6"/>
  <c r="I63" i="6"/>
  <c r="I62" i="6"/>
  <c r="I61" i="6"/>
  <c r="I60" i="6"/>
  <c r="I59" i="6"/>
  <c r="I58" i="6"/>
  <c r="H55" i="6"/>
  <c r="G55" i="6"/>
  <c r="I54" i="6"/>
  <c r="H45" i="6"/>
  <c r="G45" i="6"/>
  <c r="I44" i="6"/>
  <c r="I43" i="6"/>
  <c r="I42" i="6"/>
  <c r="I41" i="6"/>
  <c r="I40" i="6"/>
  <c r="I39" i="6"/>
  <c r="I38" i="6"/>
  <c r="I37" i="6"/>
  <c r="I36" i="6"/>
  <c r="I35" i="6"/>
  <c r="H32" i="6"/>
  <c r="G32" i="6"/>
  <c r="I31" i="6"/>
  <c r="I30" i="6"/>
  <c r="H25" i="6"/>
  <c r="G25" i="6"/>
  <c r="I25" i="6" s="1"/>
  <c r="I24" i="6"/>
  <c r="I23" i="6"/>
  <c r="I22" i="6"/>
  <c r="I21" i="6"/>
  <c r="I20" i="6"/>
  <c r="I19" i="6"/>
  <c r="I17" i="6"/>
  <c r="I16" i="6"/>
  <c r="H13" i="6"/>
  <c r="G13" i="6"/>
  <c r="I12" i="6"/>
  <c r="H9" i="6"/>
  <c r="G9" i="6"/>
  <c r="I8" i="6"/>
  <c r="I7" i="6"/>
  <c r="H2" i="6"/>
  <c r="J61" i="5"/>
  <c r="F61" i="5"/>
  <c r="E61" i="5"/>
  <c r="I60" i="5"/>
  <c r="G60" i="5"/>
  <c r="I59" i="5"/>
  <c r="G59" i="5"/>
  <c r="G58" i="5"/>
  <c r="I57" i="5"/>
  <c r="G57" i="5"/>
  <c r="I56" i="5"/>
  <c r="G56" i="5"/>
  <c r="I55" i="5"/>
  <c r="G55" i="5"/>
  <c r="I54" i="5"/>
  <c r="G54" i="5"/>
  <c r="G53" i="5"/>
  <c r="I51" i="5"/>
  <c r="G51" i="5"/>
  <c r="I50" i="5"/>
  <c r="G50" i="5"/>
  <c r="I49" i="5"/>
  <c r="G49" i="5"/>
  <c r="I48" i="5"/>
  <c r="G48" i="5"/>
  <c r="I47" i="5"/>
  <c r="G47" i="5"/>
  <c r="I46" i="5"/>
  <c r="G46" i="5"/>
  <c r="I45" i="5"/>
  <c r="G45" i="5"/>
  <c r="G44" i="5"/>
  <c r="G43" i="5"/>
  <c r="G42" i="5"/>
  <c r="I41" i="5"/>
  <c r="G41" i="5"/>
  <c r="G40" i="5"/>
  <c r="I39" i="5"/>
  <c r="G39" i="5"/>
  <c r="I38" i="5"/>
  <c r="G38" i="5"/>
  <c r="I37" i="5"/>
  <c r="G37" i="5"/>
  <c r="I36" i="5"/>
  <c r="G36" i="5"/>
  <c r="G35" i="5"/>
  <c r="I34" i="5"/>
  <c r="G34" i="5"/>
  <c r="G33" i="5"/>
  <c r="I32" i="5"/>
  <c r="G32" i="5"/>
  <c r="I31" i="5"/>
  <c r="G31" i="5"/>
  <c r="I30" i="5"/>
  <c r="G30" i="5"/>
  <c r="G29" i="5"/>
  <c r="G28" i="5"/>
  <c r="I27" i="5"/>
  <c r="G27" i="5"/>
  <c r="I26" i="5"/>
  <c r="G26" i="5"/>
  <c r="I25" i="5"/>
  <c r="G25" i="5"/>
  <c r="I24" i="5"/>
  <c r="G24" i="5"/>
  <c r="I23" i="5"/>
  <c r="G23" i="5"/>
  <c r="I22" i="5"/>
  <c r="G22" i="5"/>
  <c r="I21" i="5"/>
  <c r="G21" i="5"/>
  <c r="I20" i="5"/>
  <c r="G20" i="5"/>
  <c r="I19" i="5"/>
  <c r="G19" i="5"/>
  <c r="I18" i="5"/>
  <c r="G18" i="5"/>
  <c r="G17" i="5"/>
  <c r="I16" i="5"/>
  <c r="G16" i="5"/>
  <c r="I15" i="5"/>
  <c r="G15" i="5"/>
  <c r="I14" i="5"/>
  <c r="G14" i="5"/>
  <c r="I13" i="5"/>
  <c r="G13" i="5"/>
  <c r="I12" i="5"/>
  <c r="G12" i="5"/>
  <c r="I11" i="5"/>
  <c r="G11" i="5"/>
  <c r="I9" i="5"/>
  <c r="G9" i="5"/>
  <c r="E3" i="5"/>
  <c r="K32" i="4"/>
  <c r="G32" i="4"/>
  <c r="F32" i="4"/>
  <c r="J31" i="4"/>
  <c r="H31" i="4"/>
  <c r="J30" i="4"/>
  <c r="H30" i="4"/>
  <c r="J29" i="4"/>
  <c r="H29" i="4"/>
  <c r="J28" i="4"/>
  <c r="H28" i="4"/>
  <c r="J27" i="4"/>
  <c r="H27" i="4"/>
  <c r="J26" i="4"/>
  <c r="H26" i="4"/>
  <c r="J25" i="4"/>
  <c r="H25" i="4"/>
  <c r="J24" i="4"/>
  <c r="H24" i="4"/>
  <c r="J23" i="4"/>
  <c r="H23" i="4"/>
  <c r="J22" i="4"/>
  <c r="H22" i="4"/>
  <c r="K17" i="4"/>
  <c r="K34" i="4" s="1"/>
  <c r="G17" i="4"/>
  <c r="F17" i="4"/>
  <c r="F33" i="4" s="1"/>
  <c r="J16" i="4"/>
  <c r="H16" i="4"/>
  <c r="J15" i="4"/>
  <c r="H15" i="4"/>
  <c r="J14" i="4"/>
  <c r="H14" i="4"/>
  <c r="J13" i="4"/>
  <c r="H13" i="4"/>
  <c r="F4" i="4"/>
  <c r="K70" i="3"/>
  <c r="G70" i="3"/>
  <c r="G71" i="3" s="1"/>
  <c r="F70" i="3"/>
  <c r="J69" i="3"/>
  <c r="H69" i="3"/>
  <c r="H68" i="3"/>
  <c r="J67" i="3"/>
  <c r="H67" i="3"/>
  <c r="J66" i="3"/>
  <c r="H66" i="3"/>
  <c r="H65" i="3"/>
  <c r="J64" i="3"/>
  <c r="H64" i="3"/>
  <c r="K59" i="3"/>
  <c r="G59" i="3"/>
  <c r="F59" i="3"/>
  <c r="J58" i="3"/>
  <c r="H58" i="3"/>
  <c r="J57" i="3"/>
  <c r="H57" i="3"/>
  <c r="J56" i="3"/>
  <c r="H56" i="3"/>
  <c r="J55" i="3"/>
  <c r="H55" i="3"/>
  <c r="J54" i="3"/>
  <c r="H54" i="3"/>
  <c r="J53" i="3"/>
  <c r="H53" i="3"/>
  <c r="J52" i="3"/>
  <c r="H52" i="3"/>
  <c r="J51" i="3"/>
  <c r="H51" i="3"/>
  <c r="J50" i="3"/>
  <c r="H50" i="3"/>
  <c r="J49" i="3"/>
  <c r="H49" i="3"/>
  <c r="J48" i="3"/>
  <c r="H48" i="3"/>
  <c r="J47" i="3"/>
  <c r="H47" i="3"/>
  <c r="J46" i="3"/>
  <c r="H46" i="3"/>
  <c r="J45" i="3"/>
  <c r="H45" i="3"/>
  <c r="J44" i="3"/>
  <c r="H44" i="3"/>
  <c r="J43" i="3"/>
  <c r="H43" i="3"/>
  <c r="J42" i="3"/>
  <c r="H42" i="3"/>
  <c r="J41" i="3"/>
  <c r="H41" i="3"/>
  <c r="J40" i="3"/>
  <c r="H40" i="3"/>
  <c r="H39" i="3"/>
  <c r="J38" i="3"/>
  <c r="H38" i="3"/>
  <c r="J37" i="3"/>
  <c r="H37" i="3"/>
  <c r="J36" i="3"/>
  <c r="H36" i="3"/>
  <c r="J35" i="3"/>
  <c r="H35" i="3"/>
  <c r="J34" i="3"/>
  <c r="H34" i="3"/>
  <c r="J33" i="3"/>
  <c r="H33" i="3"/>
  <c r="J32" i="3"/>
  <c r="H32" i="3"/>
  <c r="J31" i="3"/>
  <c r="H31" i="3"/>
  <c r="J30" i="3"/>
  <c r="H30" i="3"/>
  <c r="J29" i="3"/>
  <c r="H29" i="3"/>
  <c r="J28" i="3"/>
  <c r="H28" i="3"/>
  <c r="J27" i="3"/>
  <c r="H27" i="3"/>
  <c r="J26" i="3"/>
  <c r="H26" i="3"/>
  <c r="H25" i="3"/>
  <c r="H24" i="3"/>
  <c r="K20" i="3"/>
  <c r="G20" i="3"/>
  <c r="F20" i="3"/>
  <c r="F21" i="3" s="1"/>
  <c r="F60" i="3" s="1"/>
  <c r="J19" i="3"/>
  <c r="H19" i="3"/>
  <c r="H18" i="3"/>
  <c r="J17" i="3"/>
  <c r="H17" i="3"/>
  <c r="J16" i="3"/>
  <c r="H16" i="3"/>
  <c r="J15" i="3"/>
  <c r="H15" i="3"/>
  <c r="J14" i="3"/>
  <c r="H14" i="3"/>
  <c r="J13" i="3"/>
  <c r="H13" i="3"/>
  <c r="J12" i="3"/>
  <c r="H12" i="3"/>
  <c r="J11" i="3"/>
  <c r="H11" i="3"/>
  <c r="J10" i="3"/>
  <c r="H10" i="3"/>
  <c r="J9" i="3"/>
  <c r="H9" i="3"/>
  <c r="J8" i="3"/>
  <c r="H8" i="3"/>
  <c r="J7" i="3"/>
  <c r="H7" i="3"/>
  <c r="F2" i="3"/>
  <c r="C3" i="2"/>
  <c r="F59" i="1"/>
  <c r="F58" i="1"/>
  <c r="F53" i="1"/>
  <c r="F51" i="1"/>
  <c r="F50" i="1"/>
  <c r="F43" i="1"/>
  <c r="F41" i="1"/>
  <c r="J39" i="1"/>
  <c r="F38" i="1"/>
  <c r="I38" i="1" s="1"/>
  <c r="K38" i="1" s="1"/>
  <c r="F37" i="1"/>
  <c r="I37" i="1" s="1"/>
  <c r="K37" i="1" s="1"/>
  <c r="F36" i="1"/>
  <c r="I36" i="1" s="1"/>
  <c r="J33" i="1"/>
  <c r="D33" i="1"/>
  <c r="I32" i="1"/>
  <c r="K32" i="1" s="1"/>
  <c r="E32" i="1"/>
  <c r="G32" i="1" s="1"/>
  <c r="I31" i="1"/>
  <c r="K31" i="1" s="1"/>
  <c r="G31" i="1"/>
  <c r="F31" i="1"/>
  <c r="I23" i="1"/>
  <c r="K23" i="1" s="1"/>
  <c r="G23" i="1"/>
  <c r="F23" i="1"/>
  <c r="I22" i="1"/>
  <c r="K22" i="1" s="1"/>
  <c r="G22" i="1"/>
  <c r="F22" i="1"/>
  <c r="I21" i="1"/>
  <c r="K21" i="1" s="1"/>
  <c r="G21" i="1"/>
  <c r="F21" i="1"/>
  <c r="J19" i="1"/>
  <c r="E19" i="1"/>
  <c r="D19" i="1"/>
  <c r="K18" i="1"/>
  <c r="I18" i="1"/>
  <c r="G18" i="1"/>
  <c r="F18" i="1"/>
  <c r="I17" i="1"/>
  <c r="G17" i="1"/>
  <c r="F17" i="1"/>
  <c r="F19" i="1" s="1"/>
  <c r="I14" i="1"/>
  <c r="K14" i="1" s="1"/>
  <c r="G14" i="1"/>
  <c r="F14" i="1"/>
  <c r="J12" i="1"/>
  <c r="J15" i="1" s="1"/>
  <c r="E12" i="1"/>
  <c r="E15" i="1" s="1"/>
  <c r="D12" i="1"/>
  <c r="D15" i="1" s="1"/>
  <c r="I11" i="1"/>
  <c r="G11" i="1"/>
  <c r="F11" i="1"/>
  <c r="I10" i="1"/>
  <c r="G10" i="1"/>
  <c r="F10" i="1"/>
  <c r="F12" i="1" s="1"/>
  <c r="F15" i="1" s="1"/>
  <c r="E3" i="1"/>
  <c r="D65" i="7" l="1"/>
  <c r="I45" i="6"/>
  <c r="G67" i="6"/>
  <c r="G73" i="6" s="1"/>
  <c r="G81" i="6" s="1"/>
  <c r="H27" i="6"/>
  <c r="H47" i="6" s="1"/>
  <c r="I55" i="6"/>
  <c r="I65" i="6"/>
  <c r="I71" i="6"/>
  <c r="G27" i="6"/>
  <c r="G47" i="6" s="1"/>
  <c r="I9" i="6"/>
  <c r="I32" i="6"/>
  <c r="H67" i="6"/>
  <c r="H73" i="6" s="1"/>
  <c r="H81" i="6" s="1"/>
  <c r="I13" i="6"/>
  <c r="C17" i="9"/>
  <c r="J51" i="9" s="1"/>
  <c r="J53" i="9" s="1"/>
  <c r="J56" i="9" s="1"/>
  <c r="G33" i="4"/>
  <c r="J33" i="4" s="1"/>
  <c r="J59" i="3"/>
  <c r="J20" i="3"/>
  <c r="H59" i="3"/>
  <c r="H70" i="3"/>
  <c r="I19" i="1"/>
  <c r="I33" i="1"/>
  <c r="K33" i="1" s="1"/>
  <c r="K10" i="1"/>
  <c r="D52" i="8"/>
  <c r="G52" i="8"/>
  <c r="D40" i="7"/>
  <c r="G61" i="5"/>
  <c r="I61" i="5"/>
  <c r="H33" i="4"/>
  <c r="H32" i="4"/>
  <c r="H17" i="4"/>
  <c r="J32" i="4"/>
  <c r="J17" i="4"/>
  <c r="F34" i="4"/>
  <c r="G34" i="4"/>
  <c r="J70" i="3"/>
  <c r="F71" i="3"/>
  <c r="H71" i="3" s="1"/>
  <c r="G21" i="3"/>
  <c r="F52" i="1"/>
  <c r="F64" i="1" s="1"/>
  <c r="F65" i="1"/>
  <c r="F32" i="1"/>
  <c r="F33" i="1" s="1"/>
  <c r="F60" i="1"/>
  <c r="I39" i="1"/>
  <c r="I12" i="1"/>
  <c r="I15" i="1" s="1"/>
  <c r="K17" i="1"/>
  <c r="K19" i="1" s="1"/>
  <c r="F39" i="1"/>
  <c r="F42" i="1" s="1"/>
  <c r="F44" i="1" s="1"/>
  <c r="E33" i="1"/>
  <c r="G33" i="1" s="1"/>
  <c r="K36" i="1"/>
  <c r="K39" i="1" s="1"/>
  <c r="K11" i="1"/>
  <c r="K12" i="1" s="1"/>
  <c r="K15" i="1" s="1"/>
  <c r="I67" i="6" l="1"/>
  <c r="I73" i="6" s="1"/>
  <c r="I81" i="6" s="1"/>
  <c r="I27" i="6"/>
  <c r="C33" i="9"/>
  <c r="C35" i="9" s="1"/>
  <c r="F54" i="1"/>
  <c r="F66" i="1" s="1"/>
  <c r="D42" i="7"/>
  <c r="I41" i="7"/>
  <c r="I43" i="7" s="1"/>
  <c r="I47" i="6"/>
  <c r="H34" i="4"/>
  <c r="H21" i="3"/>
  <c r="G60" i="3"/>
  <c r="F73" i="3"/>
  <c r="I57" i="7" l="1"/>
  <c r="I59" i="7" s="1"/>
  <c r="I63" i="7" s="1"/>
  <c r="I49" i="7"/>
  <c r="D67" i="7"/>
  <c r="D45" i="7"/>
  <c r="G73" i="3"/>
  <c r="H60" i="3"/>
  <c r="H73" i="3" s="1"/>
</calcChain>
</file>

<file path=xl/sharedStrings.xml><?xml version="1.0" encoding="utf-8"?>
<sst xmlns="http://schemas.openxmlformats.org/spreadsheetml/2006/main" count="755" uniqueCount="605">
  <si>
    <t>FINANCIALS SNAPSHOT - FY20-21</t>
  </si>
  <si>
    <r>
      <t xml:space="preserve">FISCAL YEAR-END REPORTING - </t>
    </r>
    <r>
      <rPr>
        <b/>
        <sz val="10"/>
        <color rgb="FF6600FF"/>
        <rFont val="Arial"/>
        <family val="2"/>
      </rPr>
      <t>REVISED 10/31/2021</t>
    </r>
  </si>
  <si>
    <t>M2M = Month-to-Month</t>
  </si>
  <si>
    <t>Change from Prior Month</t>
  </si>
  <si>
    <t>Description</t>
  </si>
  <si>
    <t>YTD Activity</t>
  </si>
  <si>
    <t>FY Budget</t>
  </si>
  <si>
    <t>Balance</t>
  </si>
  <si>
    <t>% Used</t>
  </si>
  <si>
    <t>M2M Current Month</t>
  </si>
  <si>
    <t>M2M Prior Month</t>
  </si>
  <si>
    <t>M2M Chg</t>
  </si>
  <si>
    <t>ORDINARY INCOME/EXPENSES</t>
  </si>
  <si>
    <t>•  Income</t>
  </si>
  <si>
    <t>•  Expenses</t>
  </si>
  <si>
    <t>•  Sub-Total Income / Expenses</t>
  </si>
  <si>
    <t xml:space="preserve">                                  </t>
  </si>
  <si>
    <t>•  Other Expenses</t>
  </si>
  <si>
    <t>•  NET TOTAL INCOME / ALL EXPENSES</t>
  </si>
  <si>
    <t>•  Schedule II - Bainbridge Income</t>
  </si>
  <si>
    <t>•  Schedule II - Bainbridge Expenses</t>
  </si>
  <si>
    <t xml:space="preserve">•  Net Bainbridge Income / Expenses </t>
  </si>
  <si>
    <t>•  Schedule I - Committee Expenses</t>
  </si>
  <si>
    <t>•  Debt Services - Electrical Loan</t>
  </si>
  <si>
    <t>•  Capital Assets/Capital Projects (formerly Dedicated Funds)</t>
  </si>
  <si>
    <t>•  PrePaid Expenses - costs incurred FY20-21 to be moved to FY21-22 at Y/E</t>
  </si>
  <si>
    <t>CAPITAL ASSETS/PROJECTS &amp; FUNDS ALLOCATIONS</t>
  </si>
  <si>
    <t xml:space="preserve">FY20-21 Capital Projects Budgeted </t>
  </si>
  <si>
    <t>•  Mainstation</t>
  </si>
  <si>
    <t>•  Winslow</t>
  </si>
  <si>
    <t xml:space="preserve">•  Total </t>
  </si>
  <si>
    <t>Fund Entries/Allocations (Updated Quarterly)</t>
  </si>
  <si>
    <t>Quarter Ending 09/30/2021</t>
  </si>
  <si>
    <t>Quarter Ending 06/30/2021</t>
  </si>
  <si>
    <t>•  Contingency Allocation</t>
  </si>
  <si>
    <t>•  Capital Assets Allocations</t>
  </si>
  <si>
    <t>•  All Other Allocations</t>
  </si>
  <si>
    <t>•  Net Total All Allocations</t>
  </si>
  <si>
    <t>•  Total Treasury Bills &amp; Banking Dollars - Non-Sweep</t>
  </si>
  <si>
    <t>•  Difference Funds Allocations &amp; Investment Dollars</t>
  </si>
  <si>
    <t>•  Total Checking Accounts Funds</t>
  </si>
  <si>
    <t>•  Over/Under</t>
  </si>
  <si>
    <t>BANKING &amp; INVESTMENTS</t>
  </si>
  <si>
    <t>OPERATING INVESTMENTS &amp; CHECKING</t>
  </si>
  <si>
    <t>•  Treasury Bills</t>
  </si>
  <si>
    <t>•  Banking - MM</t>
  </si>
  <si>
    <t>•  Total Investments</t>
  </si>
  <si>
    <t>•  Checking Accounts</t>
  </si>
  <si>
    <t>•  Total Investments &amp; Checking Accounts</t>
  </si>
  <si>
    <t>SWEEP 520 INVESTMENT &amp; CHECKING</t>
  </si>
  <si>
    <t>•  520 Sweep Account MM</t>
  </si>
  <si>
    <t>•  520 Checking Account</t>
  </si>
  <si>
    <t>•  Total Sweep &amp; Checking</t>
  </si>
  <si>
    <t>NET TOTALS OPERATING &amp; SWEEP 520 DOLLARS</t>
  </si>
  <si>
    <t>•  Investments - Operating &amp; Sweep 520</t>
  </si>
  <si>
    <t>•  Checking - Operating &amp; Sweep 520</t>
  </si>
  <si>
    <t>•  Net Total All Funding Sources - Non-Sweep &amp; Sweep Investments &amp; Checking</t>
  </si>
  <si>
    <t>QCYC Financial Highlights</t>
  </si>
  <si>
    <t>Board of Trustees Meeting - October 11, 2021</t>
  </si>
  <si>
    <t>Year-End</t>
  </si>
  <si>
    <t>•  No Excess in Unexpended Funds due to Electrical Loan Payoff &amp; Bainbridge Deck Expenses</t>
  </si>
  <si>
    <t xml:space="preserve">   •  ($353K) over projected budget overall</t>
  </si>
  <si>
    <t>Income</t>
  </si>
  <si>
    <t>•  Couple of hundred dollars incoime - its September</t>
  </si>
  <si>
    <t xml:space="preserve"> </t>
  </si>
  <si>
    <t xml:space="preserve">   •  Moorage adjustments, interest, rental revenue</t>
  </si>
  <si>
    <t>•  Income reached 104.7% of the total projected budget for the year</t>
  </si>
  <si>
    <t xml:space="preserve">   •  New Members being $50.1K over budget</t>
  </si>
  <si>
    <t xml:space="preserve">   •  Late Fees were $2.9K over budget</t>
  </si>
  <si>
    <t xml:space="preserve">   •  No revenue for Canadian ports due to Covid</t>
  </si>
  <si>
    <t>Expenditures</t>
  </si>
  <si>
    <t>•  $80.1K in expenditures for the month</t>
  </si>
  <si>
    <t>•  Expenditures reached 100.9% of the total projected budget for the year</t>
  </si>
  <si>
    <t xml:space="preserve">   •  $38K for Insurance in September</t>
  </si>
  <si>
    <t xml:space="preserve">   •  $5.5K House Maintenance</t>
  </si>
  <si>
    <t xml:space="preserve">   •  $15.9K Committee Expenses </t>
  </si>
  <si>
    <t xml:space="preserve">   •  $4.8K Bainbridge Expenses</t>
  </si>
  <si>
    <t xml:space="preserve">   •  $5K Utilities</t>
  </si>
  <si>
    <t>Bainbridge</t>
  </si>
  <si>
    <t>•  No revenue as not a billing month</t>
  </si>
  <si>
    <t>•  Income reached 91.4% of the total projected budget for the year</t>
  </si>
  <si>
    <t>•  Expenditures reached 95.3% of the total projected budget for the year</t>
  </si>
  <si>
    <t>•  $4.8K in expenditures - normal utilities, maintenance and similar</t>
  </si>
  <si>
    <t>Committees</t>
  </si>
  <si>
    <t>•  $15.9K in expenditures for the month</t>
  </si>
  <si>
    <t>•  Income/Expenditures reached 92.3% of the total projected budget for the year</t>
  </si>
  <si>
    <t xml:space="preserve">   •  $3.8K Commodore's Fund - Terron used his discretionary dollars to gift chairs</t>
  </si>
  <si>
    <t xml:space="preserve">   •  $2.9K Labor Day weekend cruise</t>
  </si>
  <si>
    <t xml:space="preserve">   •  $1.6K Membership costs</t>
  </si>
  <si>
    <t xml:space="preserve">   •  $2.1K Web Site</t>
  </si>
  <si>
    <t>Capital Assets</t>
  </si>
  <si>
    <t>•  No Financial Activity for the month</t>
  </si>
  <si>
    <t>•  Expenditures reached 98.4% of the total projected budget for the year</t>
  </si>
  <si>
    <t xml:space="preserve">   •  Bainbridge Deck over budget by $45.2K</t>
  </si>
  <si>
    <t>Membership</t>
  </si>
  <si>
    <t>Measured from the end of the last fiscal year to the end of this current fiscal year</t>
  </si>
  <si>
    <t>•  Active Class - net gain of 11 members</t>
  </si>
  <si>
    <t xml:space="preserve">   •  Loss of 11 members from last month as notices already received</t>
  </si>
  <si>
    <t>•  Social/Active Social Class - net loss of 2 members</t>
  </si>
  <si>
    <t>•  Intermediate Class - net gain of 3 members</t>
  </si>
  <si>
    <t>•  Life Class - net gain of 17 members</t>
  </si>
  <si>
    <t>•  Senior Life - net loss of 3 members</t>
  </si>
  <si>
    <t>FY20-21 YTD</t>
  </si>
  <si>
    <t>Budget</t>
  </si>
  <si>
    <t>$ Over Budget</t>
  </si>
  <si>
    <t>% of Line Item Used</t>
  </si>
  <si>
    <t>Change from Prior Mo</t>
  </si>
  <si>
    <t>Ordinary Income/Expense</t>
  </si>
  <si>
    <t>4000R · Dues Income (Benson)</t>
  </si>
  <si>
    <t>4005R · Mailings Inc-Annual,BP (Treas)</t>
  </si>
  <si>
    <t>4010R · NewMem Init12+9+9 (Benson)</t>
  </si>
  <si>
    <t>4024V · Deer Harbor Income (Wood)</t>
  </si>
  <si>
    <t>4025V · SaltSpringGangesIncome (Wood)</t>
  </si>
  <si>
    <t>4026V · Thetis Island Income (Wood)</t>
  </si>
  <si>
    <t>4029V · Mill Bay Group Income</t>
  </si>
  <si>
    <t>402xV · Moorage Income (Moorage ch)</t>
  </si>
  <si>
    <t>4030V · Lockers Income (Elder)</t>
  </si>
  <si>
    <t>405xB · Interest Inc (Treas)</t>
  </si>
  <si>
    <t>480xV · Oth Inc-Rentals,Laud(Myers)</t>
  </si>
  <si>
    <t>4814C · Tarette Contrit(President)</t>
  </si>
  <si>
    <t>4920V · Late Payment Fees (Treas)</t>
  </si>
  <si>
    <t>Total Income</t>
  </si>
  <si>
    <t>Gross Profit</t>
  </si>
  <si>
    <t>Expense</t>
  </si>
  <si>
    <t>5300V - Water Damage Task Force</t>
  </si>
  <si>
    <t>4000 - Reconciliation Discrepancies</t>
  </si>
  <si>
    <t>5000V · Linen &amp; Towel Service (Treas)</t>
  </si>
  <si>
    <t>5001V · Office Mgr Salary (Treas)</t>
  </si>
  <si>
    <t>5002V · Employee Benefits (Treas)</t>
  </si>
  <si>
    <t>5019V · Electricity-House(V C)</t>
  </si>
  <si>
    <t>501xV · Utilities-Gas,Garbag(V C)</t>
  </si>
  <si>
    <t>5020V · Dock Electrical Net (Clarke)</t>
  </si>
  <si>
    <t>5030V · Telepho, Internet,WiFi (Treas)</t>
  </si>
  <si>
    <t>5040V · Postage (Treas)</t>
  </si>
  <si>
    <t>5050V · Office Supply/Computer (Treas)</t>
  </si>
  <si>
    <t>5060V · Insurance (Carlson)</t>
  </si>
  <si>
    <t>5070V · Taxes and Licenses (Treas)</t>
  </si>
  <si>
    <t>5100R · Officer Uniform Allow(Rear)</t>
  </si>
  <si>
    <t>5105R · Officers G14 Exp (Commodore)</t>
  </si>
  <si>
    <t>5107 · Bridge To Member Comp's</t>
  </si>
  <si>
    <t>5110V · Legal and Accounting (VC/Treas)</t>
  </si>
  <si>
    <t>5130V · RoanokeStEndRental (Commordore)</t>
  </si>
  <si>
    <t>5140V · Deer Harbor Lease (Wood)</t>
  </si>
  <si>
    <t>5142V · Ganges/SaltSpring Lease (Wood)</t>
  </si>
  <si>
    <t>5144V · Thetis Island Lease</t>
  </si>
  <si>
    <t>5146V · Mill Bay Marine Group pmts.</t>
  </si>
  <si>
    <t>5181V · Dock Maintenance (Dock Ch)</t>
  </si>
  <si>
    <t>5182R · Grounds Maintenance (Grounds Ch)</t>
  </si>
  <si>
    <t>5183V · House Maintenance (House Ch)</t>
  </si>
  <si>
    <t>5184V · Locker Maintenance (Locker Ch)</t>
  </si>
  <si>
    <t>5185V · Custodial Service (Francisco)</t>
  </si>
  <si>
    <t>5186V · Pest Control(Commodore)</t>
  </si>
  <si>
    <t>5188V · Reserve Study</t>
  </si>
  <si>
    <t>5190R · Security (Security Ch)</t>
  </si>
  <si>
    <t>5210R · 520 ImpactExpense (Stone)</t>
  </si>
  <si>
    <t>5228B · Loan Interest</t>
  </si>
  <si>
    <t>5999V · Gen Bank &amp; CrCrd (Treas)</t>
  </si>
  <si>
    <t>Sch1C · Committee Expenses (List)</t>
  </si>
  <si>
    <t>Sch2V · Bainbridge Exp-Inc (Wood)</t>
  </si>
  <si>
    <t>Total Expense</t>
  </si>
  <si>
    <t>Net Ordinary Income</t>
  </si>
  <si>
    <t>Other Income/Expense</t>
  </si>
  <si>
    <t>Other Expense</t>
  </si>
  <si>
    <t>5225B* · Loan Prin Svc Xfers (Board)</t>
  </si>
  <si>
    <t>5229B* · -Note Prin Svc- Xfers (Board)</t>
  </si>
  <si>
    <t>6020B* - House Capital Improv Fd - Xfers (Board)</t>
  </si>
  <si>
    <t>6030B -  Dock Cap Impr Fd - Xfers (Board)</t>
  </si>
  <si>
    <t>6045B* - Grounds Improv Fd - Xfers (Board)</t>
  </si>
  <si>
    <t>6050B* · -BainbridCap Imp Fd-Xfer(Board)</t>
  </si>
  <si>
    <t>Total Other Expense</t>
  </si>
  <si>
    <t>Net Other Income</t>
  </si>
  <si>
    <t>Net Income</t>
  </si>
  <si>
    <t>7000V · Bainbridge Income (Wood)</t>
  </si>
  <si>
    <t>7010V · Moorage-Winter</t>
  </si>
  <si>
    <t>7020V · Elect-Winter Moor</t>
  </si>
  <si>
    <t>7030V · Moor-Overnight Stays</t>
  </si>
  <si>
    <t>7050V · Bainbridge Laundry</t>
  </si>
  <si>
    <t>Total 7000V · Bainbridge Income (Wood)</t>
  </si>
  <si>
    <t>7100V · Bainbridge Expenses (Wood)</t>
  </si>
  <si>
    <t>7110V · Property Tax</t>
  </si>
  <si>
    <t>7120V · DNR Lease</t>
  </si>
  <si>
    <t>7130V · Electricity</t>
  </si>
  <si>
    <t>7141V · Water &amp; Sewer</t>
  </si>
  <si>
    <t>7142V · Propanel Gas</t>
  </si>
  <si>
    <t>7143V · Garbage</t>
  </si>
  <si>
    <t>7146V · Cable TV &amp; Internet</t>
  </si>
  <si>
    <t>7147V · Pest Control</t>
  </si>
  <si>
    <t>7150V · Maintenance/Supplies</t>
  </si>
  <si>
    <t>7190V · Security- Telephone Line &amp; Misc</t>
  </si>
  <si>
    <t>Total 7100V · Bainbridge Expenses (Wood)</t>
  </si>
  <si>
    <t>Total Sch2V · Bainbridge Exp-Inc (Wood)</t>
  </si>
  <si>
    <t>8010C - Annual Cost (Annual Ch)</t>
  </si>
  <si>
    <t>8015C - Annual Ad Inc</t>
  </si>
  <si>
    <t>8020C · Bar Operation-Exp(Club Manager)</t>
  </si>
  <si>
    <t>8025C · Bilge Pump Cost (BP editor)</t>
  </si>
  <si>
    <t>8030C · Publication Income</t>
  </si>
  <si>
    <t>8031C - Big Brother Cruise (Gerde)</t>
  </si>
  <si>
    <t>8038C · Breakfastw/theBridge(Commodore)</t>
  </si>
  <si>
    <t>804*C · Change of Watch (P/C's)</t>
  </si>
  <si>
    <t>8040C · By-Laws Comm (ByLaw Ch)</t>
  </si>
  <si>
    <t>8045C - Children'sXmas Party (Party Ch)</t>
  </si>
  <si>
    <t>8050C - Children'sEasterParty (S Weiss)</t>
  </si>
  <si>
    <t>8053C · Coffee Fund (Treas)</t>
  </si>
  <si>
    <t>8055C · Commodore's Ball (Immediate PC)</t>
  </si>
  <si>
    <t>8056C · Commodore'sThankYou (Commodore)</t>
  </si>
  <si>
    <t>8060C · Commodore's Fund (Commodore)</t>
  </si>
  <si>
    <t>8070C · Decorations (Various)</t>
  </si>
  <si>
    <t>8075C · Eight Bells (Chaplain)</t>
  </si>
  <si>
    <t>808*C · Fishing Derby (Derby Chair)</t>
  </si>
  <si>
    <t>8085C · Fleet Captain</t>
  </si>
  <si>
    <t>8090C · July 4th Cruise (Event Chair)</t>
  </si>
  <si>
    <t>8095C · Miscellaneous Club Events</t>
  </si>
  <si>
    <t>8101C · Historian</t>
  </si>
  <si>
    <t>8105C - YC of Amer Dues (Reciprocal Ch)</t>
  </si>
  <si>
    <t>8108C - R.B.A.W. Dues (Open)</t>
  </si>
  <si>
    <t>8115V - JuniorOfficer's Ball (VC/RC)</t>
  </si>
  <si>
    <t>8120C · Kid's Program</t>
  </si>
  <si>
    <t>8125C · LaborDayCruise (Event Ch)</t>
  </si>
  <si>
    <t>8130C · Lighted Boat Parade (Event Ch)</t>
  </si>
  <si>
    <t>813xC · Meeting Night Prog (Meeting Ch)</t>
  </si>
  <si>
    <t>8140R · Membership (Member Ch)</t>
  </si>
  <si>
    <t>8141C - Membership Boat Show (Member Ch)</t>
  </si>
  <si>
    <t>8145C - Memorial Day Cruise (Event Ch)</t>
  </si>
  <si>
    <t>8146C · New Technology (Computer Ch)</t>
  </si>
  <si>
    <t>814zR - New Member Orientation</t>
  </si>
  <si>
    <t>8150C · NewYear'sEve (Event Ch)</t>
  </si>
  <si>
    <t>8151C - Officers Cruise-In (Commodore)</t>
  </si>
  <si>
    <t>8155C - Old-Timers Night</t>
  </si>
  <si>
    <t>8160C - Opening Day (Open Day Ch)</t>
  </si>
  <si>
    <t>8165C · Photography (Committee)</t>
  </si>
  <si>
    <t>8185C · Regatta - Power (Chair)</t>
  </si>
  <si>
    <t>8190C · Regatta - Sail (Chair)</t>
  </si>
  <si>
    <t>8191R · Safety (Safety Chair)</t>
  </si>
  <si>
    <t>8200R · ShipStoresRev(Ship Store Chair)</t>
  </si>
  <si>
    <t>8201R · ShipStoresExp(Ship Store Chair)</t>
  </si>
  <si>
    <t>8205C - Seafair Holiday Cruise</t>
  </si>
  <si>
    <t>8206C - Pride of QCYC</t>
  </si>
  <si>
    <t>8208C - Sweetheart Dinner (Event Chair)</t>
  </si>
  <si>
    <t>8220C · Visiting (Visiting Chair)</t>
  </si>
  <si>
    <t>824*C · Yacht Recip (Reciporal Chair)</t>
  </si>
  <si>
    <t>8232C · Board Retreat</t>
  </si>
  <si>
    <t>8240C · Web Site Cost (Website Chair)</t>
  </si>
  <si>
    <t>8248C · Donations to BoyerCC, etc</t>
  </si>
  <si>
    <t>$ Change</t>
  </si>
  <si>
    <t>ASSETS</t>
  </si>
  <si>
    <t>Current Assets</t>
  </si>
  <si>
    <t>Checking/Savings</t>
  </si>
  <si>
    <t>1000 · Cash - General Funds</t>
  </si>
  <si>
    <t>1022 · Umpqua Money Market Funds</t>
  </si>
  <si>
    <t>Total Checking/Savings</t>
  </si>
  <si>
    <t>Accounts Receivable</t>
  </si>
  <si>
    <t>1101 - Accounts Receivable - Trade</t>
  </si>
  <si>
    <t>Total Accounts Receivable</t>
  </si>
  <si>
    <t>Other Current Assets</t>
  </si>
  <si>
    <t>1102 · Accounts Receivable - Other</t>
  </si>
  <si>
    <t>1111 · Due from Jr Boating</t>
  </si>
  <si>
    <t>1112</t>
  </si>
  <si>
    <t>Due from Bar</t>
  </si>
  <si>
    <t>1120 · Inv Membership Items</t>
  </si>
  <si>
    <t>1210 · Bar Inventory</t>
  </si>
  <si>
    <t>1220 · Ship's Store Inventory</t>
  </si>
  <si>
    <t>1400 · Prepaid Expenses</t>
  </si>
  <si>
    <t>1499 · Undeposited Funds</t>
  </si>
  <si>
    <t>1995 · 520 Project-Accumulated Costs</t>
  </si>
  <si>
    <t>Total Other Current Assets</t>
  </si>
  <si>
    <t>Total Current Assets</t>
  </si>
  <si>
    <t>Fixed Assets</t>
  </si>
  <si>
    <t>Accumulated depreciation</t>
  </si>
  <si>
    <t>Land, Property &amp; Equipment</t>
  </si>
  <si>
    <t>Total Fixed Assets</t>
  </si>
  <si>
    <t>Other Assets</t>
  </si>
  <si>
    <t>1048 · Net Fund</t>
  </si>
  <si>
    <t>1031 · Eight Bells</t>
  </si>
  <si>
    <t>1024 - Dock Capital Imprvm. Fund</t>
  </si>
  <si>
    <t>1030 · Memorial Fund</t>
  </si>
  <si>
    <t>1036 - Capital Assets Fund</t>
  </si>
  <si>
    <t>1034 · Contingency Reserve Funds</t>
  </si>
  <si>
    <t>Net Total</t>
  </si>
  <si>
    <t>1035 · 520 Fund</t>
  </si>
  <si>
    <t>1045 · Bainbridge Capital Impr Fund</t>
  </si>
  <si>
    <t>1049 · House Capital Improvement Fund</t>
  </si>
  <si>
    <t>1050 · Grounds Capital Impr Fund</t>
  </si>
  <si>
    <t>Total Other Assets</t>
  </si>
  <si>
    <t>TOTAL ASSETS</t>
  </si>
  <si>
    <t>LIABILITIES &amp; EQUITY</t>
  </si>
  <si>
    <t>Liabilities</t>
  </si>
  <si>
    <t>1022T</t>
  </si>
  <si>
    <t>•  T-Bills</t>
  </si>
  <si>
    <t>Current Liabilities</t>
  </si>
  <si>
    <t>1022H</t>
  </si>
  <si>
    <t>Accounts Payable</t>
  </si>
  <si>
    <t>1022C</t>
  </si>
  <si>
    <t>2000 · Accounts Payable - Trade</t>
  </si>
  <si>
    <t>1022F</t>
  </si>
  <si>
    <t>Total Accounts Payable</t>
  </si>
  <si>
    <t>1022G</t>
  </si>
  <si>
    <t>Other Current Liabilities</t>
  </si>
  <si>
    <t>1022J</t>
  </si>
  <si>
    <t>2100 · Payroll Liabilities</t>
  </si>
  <si>
    <t>2400 · Pending Member Dep(Benson)</t>
  </si>
  <si>
    <t>2401 · New Member Dues Credits</t>
  </si>
  <si>
    <t>2510 · Due to Jr Boating  (Ewton)</t>
  </si>
  <si>
    <t>2515 - Due to Store</t>
  </si>
  <si>
    <t>2520 - Due to Bar</t>
  </si>
  <si>
    <t>Umpqua Checking</t>
  </si>
  <si>
    <t>Total Other Current Liabilities</t>
  </si>
  <si>
    <t>1st Security Checking</t>
  </si>
  <si>
    <t>Total Current Liabilities</t>
  </si>
  <si>
    <t>1st Security Sweep 520 Checking</t>
  </si>
  <si>
    <t>Long Term Liabilities</t>
  </si>
  <si>
    <t>2800 · Umpqua loan</t>
  </si>
  <si>
    <t>Total Long Term Liabilities</t>
  </si>
  <si>
    <t>Total Liabilities</t>
  </si>
  <si>
    <t>Equity</t>
  </si>
  <si>
    <t>3900 · Retained Earnings</t>
  </si>
  <si>
    <t>6100* · Transfers recorded as expense</t>
  </si>
  <si>
    <t>Total Equity</t>
  </si>
  <si>
    <t>TOTAL LIABILITIES &amp; EQUITY</t>
  </si>
  <si>
    <t>Queen City Yacht Club</t>
  </si>
  <si>
    <t>Banking &amp; Investments</t>
  </si>
  <si>
    <t>TREASURY BILLS</t>
  </si>
  <si>
    <t>DATE ISSUED / RENEWED</t>
  </si>
  <si>
    <t>ACCOUNT TYPE</t>
  </si>
  <si>
    <t>PURCHASED PRICE</t>
  </si>
  <si>
    <t>TERM</t>
  </si>
  <si>
    <t>INTEREST RATE - APY</t>
  </si>
  <si>
    <t>MATURITY DATE</t>
  </si>
  <si>
    <t>Acct #</t>
  </si>
  <si>
    <t>Investments</t>
  </si>
  <si>
    <t>T-Bill</t>
  </si>
  <si>
    <t>6 M</t>
  </si>
  <si>
    <t>IAAAQ</t>
  </si>
  <si>
    <t>-</t>
  </si>
  <si>
    <t>TOTAL</t>
  </si>
  <si>
    <t>UMPQUA BANK</t>
  </si>
  <si>
    <t>DATE LAST POSTING</t>
  </si>
  <si>
    <t>CURRENT VALUE</t>
  </si>
  <si>
    <t xml:space="preserve">Last # of Acct </t>
  </si>
  <si>
    <t>MM/Govt Clearing Acct</t>
  </si>
  <si>
    <t>N/A</t>
  </si>
  <si>
    <t>HOMESTREET BANK</t>
  </si>
  <si>
    <t>MM*</t>
  </si>
  <si>
    <t>FIRST SOUND BANK</t>
  </si>
  <si>
    <t>FIRST SECURITY BANK</t>
  </si>
  <si>
    <t>FIRST SECURITY BANK - SWEEP - 520 FUNDS</t>
  </si>
  <si>
    <t>Sweep</t>
  </si>
  <si>
    <t>Open</t>
  </si>
  <si>
    <t>Checking</t>
  </si>
  <si>
    <t>Total</t>
  </si>
  <si>
    <t>NET TOTALS</t>
  </si>
  <si>
    <t>NET TOTAL ALL BANKING &amp; INVESTMENTS</t>
  </si>
  <si>
    <t>•  Money Market</t>
  </si>
  <si>
    <t>T-Bills</t>
  </si>
  <si>
    <t>Investments MM</t>
  </si>
  <si>
    <t>Total Investments - Non-Sweep</t>
  </si>
  <si>
    <t>•  Sweep 520 Funds</t>
  </si>
  <si>
    <t>•  Net Total Investments &amp; Sweep</t>
  </si>
  <si>
    <t>Checking 1st Security</t>
  </si>
  <si>
    <t>Non-Sweep</t>
  </si>
  <si>
    <t>Checking Umpqua</t>
  </si>
  <si>
    <t>Operating</t>
  </si>
  <si>
    <t>Total Checking - Non-Sweep</t>
  </si>
  <si>
    <t>FUND ENTRIES MADE QUARTERLY</t>
  </si>
  <si>
    <t>Total InvestM &amp; Cking - Non-Sweep</t>
  </si>
  <si>
    <t>Net Fund</t>
  </si>
  <si>
    <t>Eight Bells</t>
  </si>
  <si>
    <t>1024  (CapA)</t>
  </si>
  <si>
    <t>Dock Capital Improv Fund</t>
  </si>
  <si>
    <t>Sweep 520 MM</t>
  </si>
  <si>
    <t>Memorial Fund</t>
  </si>
  <si>
    <t>Sweep 520 Checking</t>
  </si>
  <si>
    <t>Contingency Reserve Funds</t>
  </si>
  <si>
    <t>Total Sweep 520 Funds</t>
  </si>
  <si>
    <t>520 Fund</t>
  </si>
  <si>
    <t>1036  (CapA)</t>
  </si>
  <si>
    <t>Capital Asset Fund</t>
  </si>
  <si>
    <t>1045  (CapA)</t>
  </si>
  <si>
    <t>Bainbridge Capital Improv Fund</t>
  </si>
  <si>
    <t>1049  (CapA)</t>
  </si>
  <si>
    <t>House Capital Improv Fund</t>
  </si>
  <si>
    <t>1050  (CapA)</t>
  </si>
  <si>
    <t>Grounds Capital Improv Fund</t>
  </si>
  <si>
    <t>Total Non-Sweep Funds</t>
  </si>
  <si>
    <t>Total All Funds Allocations</t>
  </si>
  <si>
    <t>Sum</t>
  </si>
  <si>
    <t>Contingency</t>
  </si>
  <si>
    <t>Net Total All Funds</t>
  </si>
  <si>
    <t>All Others</t>
  </si>
  <si>
    <t>DIFFERENCE Investments &amp; Fund Entries</t>
  </si>
  <si>
    <t>Deficit</t>
  </si>
  <si>
    <t>HOUSE SUB-ALLOCATIONS FUND ENTRIES</t>
  </si>
  <si>
    <t>House</t>
  </si>
  <si>
    <t>CHECKING ACCOUNTS</t>
  </si>
  <si>
    <t>Project Improv (ACC)</t>
  </si>
  <si>
    <t>Security</t>
  </si>
  <si>
    <t>Website</t>
  </si>
  <si>
    <t>Total Checking without Sweep Funds</t>
  </si>
  <si>
    <t>Total Checking</t>
  </si>
  <si>
    <t>Capital Assets - Projects</t>
  </si>
  <si>
    <t>FY20-21 Budget Start</t>
  </si>
  <si>
    <t>Budget Revision</t>
  </si>
  <si>
    <t>Budget     FY20-21</t>
  </si>
  <si>
    <t>Spent YTD</t>
  </si>
  <si>
    <t>Balance Remaining</t>
  </si>
  <si>
    <t>MAINSTATION</t>
  </si>
  <si>
    <t>SEATTLE DOCKS - Funds may carryover year-to-year</t>
  </si>
  <si>
    <t>Stringer Plks - Non-520</t>
  </si>
  <si>
    <t>1024 / 6030B</t>
  </si>
  <si>
    <t>U Electrical Upgrade/VESC</t>
  </si>
  <si>
    <t>Dock 3 Rebuild - Prep for 520</t>
  </si>
  <si>
    <t>Docks - Pilings Return to Contingency Funds</t>
  </si>
  <si>
    <t>Total Seattle Docks</t>
  </si>
  <si>
    <t>SEATTLE GROUNDS</t>
  </si>
  <si>
    <t>Grounds Improvement</t>
  </si>
  <si>
    <t>1050 / 6045B</t>
  </si>
  <si>
    <t>Total Seattle Grounds</t>
  </si>
  <si>
    <t>SEATTLE HOUSE</t>
  </si>
  <si>
    <t>Roof Replace</t>
  </si>
  <si>
    <t>1049 / 6020B</t>
  </si>
  <si>
    <t>Security Capital</t>
  </si>
  <si>
    <t>Website Capital</t>
  </si>
  <si>
    <t>Total Seattle House</t>
  </si>
  <si>
    <t>TOTAL MAINSTATION</t>
  </si>
  <si>
    <t>BAINBRIDGE OUTSTATION</t>
  </si>
  <si>
    <t>CAPITAL ASSET FUND (DECK/ROOF WINSLOW)</t>
  </si>
  <si>
    <t xml:space="preserve">Bainbridge Deck Roof </t>
  </si>
  <si>
    <t>1045 / 6050B</t>
  </si>
  <si>
    <t>Total Capital Asset Fund (Deck/Roof BB)</t>
  </si>
  <si>
    <t>TOTAL BAINBRIDGE</t>
  </si>
  <si>
    <t>TOTAL CAPITAL ASSET PROJECTS</t>
  </si>
  <si>
    <t>Financials</t>
  </si>
  <si>
    <t xml:space="preserve">Banking Accounts / Funds Bookkeeping / Capital Projects Expenditures </t>
  </si>
  <si>
    <t>For the Month Ending</t>
  </si>
  <si>
    <t>FUND TRANSFERS/ALLOCATIONS</t>
  </si>
  <si>
    <t>CAPITAL PROJECTS FY2020-2021</t>
  </si>
  <si>
    <t>As of Month Ending 09/30/2021</t>
  </si>
  <si>
    <t>As of Quarter Ending 09/30/2021</t>
  </si>
  <si>
    <t>T-Bills &amp; Money Markets</t>
  </si>
  <si>
    <t>Spent</t>
  </si>
  <si>
    <t>Bal Remain</t>
  </si>
  <si>
    <t>Treasury Note/T-Bill</t>
  </si>
  <si>
    <t>Mainstation</t>
  </si>
  <si>
    <t xml:space="preserve">Umpqua Bank MM </t>
  </si>
  <si>
    <t>CapA</t>
  </si>
  <si>
    <t>Seattle Docks</t>
  </si>
  <si>
    <t>Homestreet Bank MM</t>
  </si>
  <si>
    <t>•  Stringer Plks - Non-520</t>
  </si>
  <si>
    <t>First Sound Bank MM</t>
  </si>
  <si>
    <t>•  U Electrical Upgrade</t>
  </si>
  <si>
    <t>1st Security Bank MM</t>
  </si>
  <si>
    <t>•  Dock 3 Rebuild - Prep 520</t>
  </si>
  <si>
    <t>Total Dollars T-Bills &amp; MM</t>
  </si>
  <si>
    <t>•  Pilings Return to CRF</t>
  </si>
  <si>
    <t>•  Total Seattle Docks</t>
  </si>
  <si>
    <t xml:space="preserve">Checking - Non-Sweep </t>
  </si>
  <si>
    <t xml:space="preserve">1st Security </t>
  </si>
  <si>
    <t>TOTAL FUND TRANSFERS (All)</t>
  </si>
  <si>
    <t>Umpqua</t>
  </si>
  <si>
    <t>•  Roof Replace</t>
  </si>
  <si>
    <t>Total Checking Non-Sweep</t>
  </si>
  <si>
    <t>•  Security Capital</t>
  </si>
  <si>
    <t>Contingency Funds Only</t>
  </si>
  <si>
    <t>•  Website Capital</t>
  </si>
  <si>
    <t>Cap/A</t>
  </si>
  <si>
    <t>Capital Assets Allocations</t>
  </si>
  <si>
    <t>•  Total House</t>
  </si>
  <si>
    <t>Sweep Funds</t>
  </si>
  <si>
    <t>All Other Allocations</t>
  </si>
  <si>
    <t>Sweep MM</t>
  </si>
  <si>
    <t>TOTAL CAPITAL ASSETS</t>
  </si>
  <si>
    <t>Total Mainstation</t>
  </si>
  <si>
    <t>Sweep Checking</t>
  </si>
  <si>
    <t>Total Sweep Accounts</t>
  </si>
  <si>
    <t>•  Fund Transfers = bookkeeping entries made quarterly for Capital Project expenses incurred within the quarter</t>
  </si>
  <si>
    <t>Winslow - Deck/Roof</t>
  </si>
  <si>
    <t>TOTAL CAPITAL</t>
  </si>
  <si>
    <t>Combined Funds</t>
  </si>
  <si>
    <t>Due to accounts limitations within QB - this account serves four (4) funds:</t>
  </si>
  <si>
    <t>•  House</t>
  </si>
  <si>
    <t>•  Project Improvement (was ACC)</t>
  </si>
  <si>
    <t>OTHER EXPENSES - CAPITAL EXPENDITURES &amp; ELECTRICAL LOAN</t>
  </si>
  <si>
    <t>Total Combined</t>
  </si>
  <si>
    <t>•  Security</t>
  </si>
  <si>
    <t>•  Capital To-Date</t>
  </si>
  <si>
    <t>•  Website</t>
  </si>
  <si>
    <t>•  Electrical Loan - Principal</t>
  </si>
  <si>
    <t>•  Net Total</t>
  </si>
  <si>
    <t>•  Net Total Other Expenditures</t>
  </si>
  <si>
    <t>•  Real Dollars</t>
  </si>
  <si>
    <t>•  Umpqua MM - Dollars pays taxes, family med leave, purchase T-Bills</t>
  </si>
  <si>
    <t>•  Fund Entries are shown on the Investments &amp; Banking spreadsheet</t>
  </si>
  <si>
    <t>Contingency &amp; Capital Assets Allocations</t>
  </si>
  <si>
    <t>•  Fund Entries also reflected within Balance Sheet</t>
  </si>
  <si>
    <t>Contingency Fund FY20-21</t>
  </si>
  <si>
    <t>•  T-Bills - must purchase regularly so Treasury Direct account remains active</t>
  </si>
  <si>
    <t xml:space="preserve">•  Fund Entries are not bank accounts but allocations to where the bank dollars are planned to be spent </t>
  </si>
  <si>
    <t>•  T-Bills - upon maturity funds deposited into Umpqua MM account</t>
  </si>
  <si>
    <t>Capital Asset Fund 09/30/2020</t>
  </si>
  <si>
    <t>•  Fund Transfer accounts are "paper" accounts designating where the real dollars are planned to be spent</t>
  </si>
  <si>
    <t>Capital Asset Fund (10% $1:$1 Matching Contingency)</t>
  </si>
  <si>
    <t>Capital Asset Fund - Additional $5,000 Budgeted FY20-21</t>
  </si>
  <si>
    <t xml:space="preserve">DOLLARS &amp; FUND ALLOCATIONS </t>
  </si>
  <si>
    <t>Capital Asset Fund - FY19-20 Unexpended Funds</t>
  </si>
  <si>
    <t>•  Total Dollars within the Investment Accounts - Non-Sweep 520</t>
  </si>
  <si>
    <t>Rebudget of Fund Transfers</t>
  </si>
  <si>
    <t>•  Total Dollars allocated within Fund Transfers/Allocations</t>
  </si>
  <si>
    <t>Expended - All Accounts</t>
  </si>
  <si>
    <t>•  Plus/Minus Dollars Allocated between Fund Transfers and Investment Accounts - Non-Sweep 520</t>
  </si>
  <si>
    <t>Total Capital Assets</t>
  </si>
  <si>
    <t>•  Total Dollars in Checking Accounts</t>
  </si>
  <si>
    <t>Umpqua Electrical Loan Detail</t>
  </si>
  <si>
    <t xml:space="preserve">•  Over/Under </t>
  </si>
  <si>
    <t>•  Principal Payments (Operating)</t>
  </si>
  <si>
    <t>•  $50,000 Paydown (Capital)</t>
  </si>
  <si>
    <t>•  Loan Payoff Principal</t>
  </si>
  <si>
    <t>•  Interest Payments (Operating)</t>
  </si>
  <si>
    <t>•  Interest Loan Payoff/Closing Costs</t>
  </si>
  <si>
    <t>•  Net Total Electrical Loan</t>
  </si>
  <si>
    <t>MEMBERSHIP REPORTING FY20-21</t>
  </si>
  <si>
    <t>Report Month</t>
  </si>
  <si>
    <t>Comments</t>
  </si>
  <si>
    <t>Report Date (as of)</t>
  </si>
  <si>
    <t>YE</t>
  </si>
  <si>
    <t>MEMBER CLASSES</t>
  </si>
  <si>
    <t>•  Active</t>
  </si>
  <si>
    <t>•  Social (Active Social)</t>
  </si>
  <si>
    <t>•  Intermediate</t>
  </si>
  <si>
    <t>•  Life</t>
  </si>
  <si>
    <t>•  Senior Life</t>
  </si>
  <si>
    <t>•  Pending</t>
  </si>
  <si>
    <t>Net</t>
  </si>
  <si>
    <t>•  Members Eligible for Life Class 07/01/2021</t>
  </si>
  <si>
    <t>MONTH-TO-MONTH CHANGE PER CLASS COMPARED TO PRIOR FY END</t>
  </si>
  <si>
    <t xml:space="preserve">Active </t>
  </si>
  <si>
    <t>Social (Active Social)</t>
  </si>
  <si>
    <t>Intermediate</t>
  </si>
  <si>
    <t>Life</t>
  </si>
  <si>
    <t>Senior Life</t>
  </si>
  <si>
    <r>
      <t xml:space="preserve">NEW MEMBERS - </t>
    </r>
    <r>
      <rPr>
        <b/>
        <sz val="6"/>
        <rFont val="Arial"/>
        <family val="2"/>
      </rPr>
      <t>All Classes</t>
    </r>
  </si>
  <si>
    <t>Plus Oct. New Members</t>
  </si>
  <si>
    <t>Plus Nov. New Members</t>
  </si>
  <si>
    <t>Plus Dec. New Members</t>
  </si>
  <si>
    <t>Plus Jan. New Members</t>
  </si>
  <si>
    <t>Plus Feb. New Members</t>
  </si>
  <si>
    <t>Plus Mar. New Members</t>
  </si>
  <si>
    <t>Plus Apr. New Members</t>
  </si>
  <si>
    <t>Plus May New Members</t>
  </si>
  <si>
    <t>Plus June New Members</t>
  </si>
  <si>
    <t>Plus July New Members</t>
  </si>
  <si>
    <t>Plus Aug. New Members</t>
  </si>
  <si>
    <t>Plus Sep. New Members</t>
  </si>
  <si>
    <t>Total New Members</t>
  </si>
  <si>
    <r>
      <t xml:space="preserve">MEMBERS ELIGIBLE FOR LIFE MEMBERSHIP - </t>
    </r>
    <r>
      <rPr>
        <b/>
        <sz val="6"/>
        <rFont val="Arial"/>
        <family val="2"/>
      </rPr>
      <t>Updated Quarterly</t>
    </r>
  </si>
  <si>
    <t>As of 09/30/2021</t>
  </si>
  <si>
    <t>Initiated</t>
  </si>
  <si>
    <t>To Date</t>
  </si>
  <si>
    <t>Years</t>
  </si>
  <si>
    <t>Okamoto, Dennis &amp; Susan</t>
  </si>
  <si>
    <t>04/21/1993</t>
  </si>
  <si>
    <t>07/01/2021</t>
  </si>
  <si>
    <t>Approved for Life Status - 05/10/2021 Board Meeting</t>
  </si>
  <si>
    <t>Swingler, Steven</t>
  </si>
  <si>
    <t>10/27/1993</t>
  </si>
  <si>
    <t>Allison, Edwin &amp; Misti</t>
  </si>
  <si>
    <t>02/23/1994</t>
  </si>
  <si>
    <t>Approved for Life Status - 06/07/2021 Board Meeting</t>
  </si>
  <si>
    <t>Anderson, Kathleen</t>
  </si>
  <si>
    <t>03/09/1994</t>
  </si>
  <si>
    <t>Turloff, Eric &amp; Elena</t>
  </si>
  <si>
    <t>03/23/1994</t>
  </si>
  <si>
    <t>Nyquist, Jody</t>
  </si>
  <si>
    <t>05/11/1994</t>
  </si>
  <si>
    <t>Mukai, Donald M &amp; Vicki</t>
  </si>
  <si>
    <t>06/22/1994</t>
  </si>
  <si>
    <t>Weiss, Mark R &amp; Lupe</t>
  </si>
  <si>
    <t>McCroskey, Rich &amp; Christine</t>
  </si>
  <si>
    <t>01/11/1995</t>
  </si>
  <si>
    <t>Schoeppach, Duane M &amp; Patricia</t>
  </si>
  <si>
    <t>02/22/1995</t>
  </si>
  <si>
    <t>Clarke, Peter W</t>
  </si>
  <si>
    <t>03/22/1995</t>
  </si>
  <si>
    <t>LaFountaine, Mark A &amp; Cheryl</t>
  </si>
  <si>
    <t>Ramon, Bruce F</t>
  </si>
  <si>
    <t>04/26/1995</t>
  </si>
  <si>
    <t>Approved for Life Status - 09/13/2021 Board Meeting</t>
  </si>
  <si>
    <t>Storey, Richard &amp; Elin</t>
  </si>
  <si>
    <t>05/24/1995</t>
  </si>
  <si>
    <t>Resigned</t>
  </si>
  <si>
    <t>Svendsen, Robert A &amp; Mary Jo</t>
  </si>
  <si>
    <t>Approved for Life Statue - 09/13/2021 Board Meeting</t>
  </si>
  <si>
    <t>Carlisle, Diane &amp; Terry</t>
  </si>
  <si>
    <t>11/08/1995</t>
  </si>
  <si>
    <t>Member No. 151</t>
  </si>
  <si>
    <t>Damery, James H</t>
  </si>
  <si>
    <t>Member No. 152</t>
  </si>
  <si>
    <t>Titland, Lewis O &amp; Sally A Ross</t>
  </si>
  <si>
    <t>Member No. 153</t>
  </si>
  <si>
    <t>Weiss, Sherry E</t>
  </si>
  <si>
    <t>09/30/2021</t>
  </si>
  <si>
    <t>Member No. 154</t>
  </si>
  <si>
    <t>Anderson, Douglas T</t>
  </si>
  <si>
    <t>06/12/1996</t>
  </si>
  <si>
    <t>Brunkhorst, William J &amp; Mary Heston</t>
  </si>
  <si>
    <t>Farber, Steve &amp; Fran</t>
  </si>
  <si>
    <t>Last Quarterly Entries Made 09/30/2021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</si>
</sst>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_);[Red]\(#,##0.00\);\-\-"/>
    <numFmt numFmtId="165" formatCode="0.0%"/>
    <numFmt numFmtId="166" formatCode="[$-409]mmmm\-yy;@"/>
    <numFmt numFmtId="167" formatCode="[$-409]mmm\-yy;@"/>
    <numFmt numFmtId="168" formatCode="mm/dd/yy;@"/>
    <numFmt numFmtId="169" formatCode="[$-F800]dddd\,\ mmmm\ dd\,\ yyyy"/>
    <numFmt numFmtId="170" formatCode="#,##0.00;\-#,##0.00"/>
    <numFmt numFmtId="171" formatCode="0_);[Red]\(0\)"/>
    <numFmt numFmtId="172" formatCode="#,##0.000000000000_);\(#,##0.000000000000\)"/>
    <numFmt numFmtId="173" formatCode="0.00000%"/>
    <numFmt numFmtId="174" formatCode="0.0_);\(0.0\)"/>
    <numFmt numFmtId="175" formatCode="&quot;$&quot;#,##0"/>
    <numFmt numFmtId="176" formatCode="#,##0_);[Red]\(#,##0\);\-\-"/>
    <numFmt numFmtId="177" formatCode="mm/yyyy"/>
    <numFmt numFmtId="178" formatCode="m/d/yy;@"/>
    <numFmt numFmtId="179" formatCode="mm/dd/yyyy"/>
  </numFmts>
  <fonts count="5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6"/>
      <name val="Arial"/>
      <family val="2"/>
    </font>
    <font>
      <sz val="6"/>
      <color rgb="FF0033CC"/>
      <name val="Arial"/>
      <family val="2"/>
    </font>
    <font>
      <b/>
      <sz val="6"/>
      <name val="Arial"/>
      <family val="2"/>
    </font>
    <font>
      <b/>
      <sz val="6"/>
      <color rgb="FFC00000"/>
      <name val="Arial"/>
      <family val="2"/>
    </font>
    <font>
      <b/>
      <sz val="6"/>
      <color rgb="FF6600FF"/>
      <name val="Arial"/>
      <family val="2"/>
    </font>
    <font>
      <b/>
      <sz val="9"/>
      <name val="Arial"/>
      <family val="2"/>
    </font>
    <font>
      <b/>
      <sz val="9"/>
      <name val="Tahoma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C00000"/>
      <name val="Arial"/>
      <family val="2"/>
    </font>
    <font>
      <b/>
      <sz val="10"/>
      <color rgb="FF6600FF"/>
      <name val="Arial"/>
      <family val="2"/>
    </font>
    <font>
      <sz val="8"/>
      <name val="Arial"/>
      <family val="2"/>
    </font>
    <font>
      <sz val="6"/>
      <color rgb="FFC00000"/>
      <name val="Arial"/>
      <family val="2"/>
    </font>
    <font>
      <b/>
      <sz val="6"/>
      <color rgb="FF0033CC"/>
      <name val="Arial"/>
      <family val="2"/>
    </font>
    <font>
      <sz val="6"/>
      <color rgb="FF6600FF"/>
      <name val="Arial"/>
      <family val="2"/>
    </font>
    <font>
      <b/>
      <sz val="8"/>
      <color rgb="FF6600FF"/>
      <name val="Arial"/>
      <family val="2"/>
    </font>
    <font>
      <b/>
      <sz val="10"/>
      <name val="Arial"/>
      <family val="2"/>
    </font>
    <font>
      <b/>
      <sz val="9"/>
      <color rgb="FF6600FF"/>
      <name val="Arial"/>
      <family val="2"/>
    </font>
    <font>
      <sz val="8"/>
      <color rgb="FFC00000"/>
      <name val="Arial"/>
      <family val="2"/>
    </font>
    <font>
      <b/>
      <sz val="8"/>
      <color rgb="FFC00000"/>
      <name val="Arial"/>
      <family val="2"/>
    </font>
    <font>
      <b/>
      <sz val="8"/>
      <color rgb="FFFF0000"/>
      <name val="Arial"/>
      <family val="2"/>
    </font>
    <font>
      <sz val="8"/>
      <color rgb="FF002060"/>
      <name val="Arial"/>
      <family val="2"/>
    </font>
    <font>
      <b/>
      <sz val="8"/>
      <color rgb="FF002060"/>
      <name val="Arial"/>
      <family val="2"/>
    </font>
    <font>
      <sz val="10"/>
      <name val="Verdana"/>
      <family val="2"/>
    </font>
    <font>
      <sz val="7"/>
      <name val="Arial"/>
      <family val="2"/>
    </font>
    <font>
      <b/>
      <sz val="7"/>
      <name val="Arial"/>
      <family val="2"/>
    </font>
    <font>
      <b/>
      <sz val="7"/>
      <color rgb="FF0033CC"/>
      <name val="Arial"/>
      <family val="2"/>
    </font>
    <font>
      <sz val="7"/>
      <color rgb="FF993300"/>
      <name val="Arial"/>
      <family val="2"/>
    </font>
    <font>
      <sz val="7"/>
      <color rgb="FF0033CC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theme="0" tint="-0.34998626667073579"/>
      <name val="Arial"/>
      <family val="2"/>
    </font>
    <font>
      <sz val="10"/>
      <name val="Arial"/>
      <family val="2"/>
    </font>
    <font>
      <b/>
      <sz val="7"/>
      <color rgb="FF993300"/>
      <name val="Arial"/>
      <family val="2"/>
    </font>
    <font>
      <sz val="7"/>
      <color rgb="FF00B050"/>
      <name val="Arial"/>
      <family val="2"/>
    </font>
    <font>
      <b/>
      <sz val="6"/>
      <color rgb="FF000000"/>
      <name val="Arial"/>
      <family val="2"/>
    </font>
    <font>
      <b/>
      <sz val="6"/>
      <color rgb="FF0070C0"/>
      <name val="Arial"/>
      <family val="2"/>
    </font>
    <font>
      <sz val="6"/>
      <color rgb="FF000000"/>
      <name val="Arial"/>
      <family val="2"/>
    </font>
    <font>
      <sz val="6"/>
      <color theme="0" tint="-0.34998626667073579"/>
      <name val="Arial"/>
      <family val="2"/>
    </font>
    <font>
      <b/>
      <sz val="6"/>
      <color rgb="FFFF0000"/>
      <name val="Arial"/>
      <family val="2"/>
    </font>
    <font>
      <sz val="7"/>
      <color theme="0" tint="-0.499984740745262"/>
      <name val="Arial"/>
      <family val="2"/>
    </font>
    <font>
      <sz val="8"/>
      <color theme="0" tint="-0.499984740745262"/>
      <name val="Arial"/>
      <family val="2"/>
    </font>
    <font>
      <sz val="7"/>
      <color theme="0" tint="-0.249977111117893"/>
      <name val="Arial"/>
      <family val="2"/>
    </font>
    <font>
      <b/>
      <sz val="6"/>
      <color rgb="FFC00000"/>
      <name val="Tahoma"/>
      <family val="2"/>
    </font>
    <font>
      <b/>
      <sz val="8"/>
      <color theme="0"/>
      <name val="Arial"/>
      <family val="2"/>
    </font>
    <font>
      <b/>
      <sz val="8"/>
      <color rgb="FF0033CC"/>
      <name val="Arial"/>
      <family val="2"/>
    </font>
    <font>
      <b/>
      <sz val="6"/>
      <color theme="0"/>
      <name val="Arial"/>
      <family val="2"/>
    </font>
    <font>
      <b/>
      <sz val="6"/>
      <color theme="0" tint="-0.14999847407452621"/>
      <name val="Arial"/>
      <family val="2"/>
    </font>
    <font>
      <sz val="6"/>
      <color theme="0" tint="-0.14999847407452621"/>
      <name val="Arial"/>
      <family val="2"/>
    </font>
    <font>
      <sz val="6"/>
      <color rgb="FF0000CC"/>
      <name val="Arial"/>
      <family val="2"/>
    </font>
    <font>
      <sz val="6"/>
      <color theme="0" tint="-0.249977111117893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CE5C4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CCFF"/>
        <bgColor indexed="64"/>
      </patternFill>
    </fill>
  </fills>
  <borders count="4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25" fillId="0" borderId="0"/>
    <xf numFmtId="0" fontId="34" fillId="0" borderId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</cellStyleXfs>
  <cellXfs count="815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10" fontId="3" fillId="0" borderId="1" xfId="1" applyNumberFormat="1" applyFont="1" applyBorder="1" applyAlignment="1">
      <alignment horizontal="center"/>
    </xf>
    <xf numFmtId="164" fontId="4" fillId="0" borderId="1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5" fontId="5" fillId="0" borderId="1" xfId="1" applyNumberFormat="1" applyFont="1" applyBorder="1" applyAlignment="1">
      <alignment horizontal="right"/>
    </xf>
    <xf numFmtId="10" fontId="3" fillId="0" borderId="1" xfId="1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40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7" fillId="2" borderId="1" xfId="1" applyFont="1" applyFill="1" applyBorder="1" applyAlignment="1">
      <alignment horizontal="center"/>
    </xf>
    <xf numFmtId="0" fontId="8" fillId="2" borderId="1" xfId="1" applyFont="1" applyFill="1" applyBorder="1"/>
    <xf numFmtId="164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40" fontId="9" fillId="2" borderId="1" xfId="1" applyNumberFormat="1" applyFont="1" applyFill="1" applyBorder="1" applyAlignment="1">
      <alignment horizontal="left"/>
    </xf>
    <xf numFmtId="0" fontId="7" fillId="2" borderId="1" xfId="1" applyFont="1" applyFill="1" applyBorder="1" applyAlignment="1">
      <alignment horizontal="left"/>
    </xf>
    <xf numFmtId="0" fontId="10" fillId="3" borderId="1" xfId="1" applyFont="1" applyFill="1" applyBorder="1" applyAlignment="1">
      <alignment horizontal="center"/>
    </xf>
    <xf numFmtId="0" fontId="11" fillId="3" borderId="1" xfId="1" applyFont="1" applyFill="1" applyBorder="1"/>
    <xf numFmtId="164" fontId="10" fillId="3" borderId="1" xfId="1" applyNumberFormat="1" applyFont="1" applyFill="1" applyBorder="1" applyAlignment="1">
      <alignment horizontal="left"/>
    </xf>
    <xf numFmtId="165" fontId="10" fillId="3" borderId="1" xfId="1" applyNumberFormat="1" applyFont="1" applyFill="1" applyBorder="1" applyAlignment="1">
      <alignment horizontal="center"/>
    </xf>
    <xf numFmtId="164" fontId="10" fillId="3" borderId="1" xfId="1" applyNumberFormat="1" applyFont="1" applyFill="1" applyBorder="1" applyAlignment="1">
      <alignment horizontal="center"/>
    </xf>
    <xf numFmtId="40" fontId="13" fillId="3" borderId="1" xfId="1" applyNumberFormat="1" applyFont="1" applyFill="1" applyBorder="1" applyAlignment="1">
      <alignment horizontal="left"/>
    </xf>
    <xf numFmtId="0" fontId="10" fillId="3" borderId="1" xfId="1" applyFont="1" applyFill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164" fontId="4" fillId="0" borderId="1" xfId="1" applyNumberFormat="1" applyFont="1" applyBorder="1" applyAlignment="1">
      <alignment horizontal="left"/>
    </xf>
    <xf numFmtId="164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164" fontId="4" fillId="4" borderId="1" xfId="1" applyNumberFormat="1" applyFont="1" applyFill="1" applyBorder="1" applyAlignment="1">
      <alignment horizontal="center"/>
    </xf>
    <xf numFmtId="167" fontId="4" fillId="0" borderId="1" xfId="1" applyNumberFormat="1" applyFont="1" applyBorder="1" applyAlignment="1">
      <alignment horizontal="center" wrapText="1"/>
    </xf>
    <xf numFmtId="167" fontId="4" fillId="5" borderId="1" xfId="1" applyNumberFormat="1" applyFont="1" applyFill="1" applyBorder="1" applyAlignment="1">
      <alignment horizontal="center" wrapText="1"/>
    </xf>
    <xf numFmtId="10" fontId="4" fillId="5" borderId="1" xfId="1" applyNumberFormat="1" applyFont="1" applyFill="1" applyBorder="1" applyAlignment="1">
      <alignment horizontal="center" wrapText="1"/>
    </xf>
    <xf numFmtId="164" fontId="4" fillId="5" borderId="1" xfId="1" applyNumberFormat="1" applyFont="1" applyFill="1" applyBorder="1" applyAlignment="1">
      <alignment horizontal="center" wrapText="1"/>
    </xf>
    <xf numFmtId="165" fontId="4" fillId="5" borderId="1" xfId="1" applyNumberFormat="1" applyFont="1" applyFill="1" applyBorder="1" applyAlignment="1">
      <alignment horizontal="center" wrapText="1"/>
    </xf>
    <xf numFmtId="10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right"/>
    </xf>
    <xf numFmtId="10" fontId="4" fillId="0" borderId="1" xfId="1" applyNumberFormat="1" applyFont="1" applyBorder="1" applyAlignment="1">
      <alignment horizontal="right"/>
    </xf>
    <xf numFmtId="0" fontId="10" fillId="7" borderId="1" xfId="1" applyFont="1" applyFill="1" applyBorder="1"/>
    <xf numFmtId="164" fontId="4" fillId="7" borderId="1" xfId="1" applyNumberFormat="1" applyFont="1" applyFill="1" applyBorder="1" applyAlignment="1">
      <alignment horizontal="center"/>
    </xf>
    <xf numFmtId="164" fontId="4" fillId="7" borderId="1" xfId="1" applyNumberFormat="1" applyFont="1" applyFill="1" applyBorder="1" applyAlignment="1">
      <alignment horizontal="right"/>
    </xf>
    <xf numFmtId="0" fontId="4" fillId="6" borderId="1" xfId="1" applyFont="1" applyFill="1" applyBorder="1"/>
    <xf numFmtId="10" fontId="4" fillId="6" borderId="1" xfId="1" applyNumberFormat="1" applyFont="1" applyFill="1" applyBorder="1" applyAlignment="1">
      <alignment horizontal="center"/>
    </xf>
    <xf numFmtId="164" fontId="4" fillId="6" borderId="1" xfId="1" applyNumberFormat="1" applyFont="1" applyFill="1" applyBorder="1" applyAlignment="1">
      <alignment horizontal="right"/>
    </xf>
    <xf numFmtId="165" fontId="5" fillId="6" borderId="1" xfId="1" applyNumberFormat="1" applyFont="1" applyFill="1" applyBorder="1" applyAlignment="1">
      <alignment horizontal="right"/>
    </xf>
    <xf numFmtId="10" fontId="4" fillId="6" borderId="1" xfId="1" applyNumberFormat="1" applyFont="1" applyFill="1" applyBorder="1" applyAlignment="1">
      <alignment horizontal="right"/>
    </xf>
    <xf numFmtId="164" fontId="6" fillId="6" borderId="1" xfId="1" applyNumberFormat="1" applyFont="1" applyFill="1" applyBorder="1" applyAlignment="1">
      <alignment horizontal="right"/>
    </xf>
    <xf numFmtId="40" fontId="2" fillId="0" borderId="1" xfId="1" applyNumberFormat="1" applyFont="1" applyBorder="1" applyAlignment="1">
      <alignment horizontal="left" wrapText="1"/>
    </xf>
    <xf numFmtId="164" fontId="2" fillId="0" borderId="1" xfId="1" applyNumberFormat="1" applyFont="1" applyBorder="1" applyAlignment="1">
      <alignment horizontal="center"/>
    </xf>
    <xf numFmtId="0" fontId="4" fillId="6" borderId="1" xfId="1" applyFont="1" applyFill="1" applyBorder="1" applyAlignment="1">
      <alignment wrapText="1"/>
    </xf>
    <xf numFmtId="165" fontId="14" fillId="0" borderId="1" xfId="1" applyNumberFormat="1" applyFont="1" applyBorder="1" applyAlignment="1">
      <alignment horizontal="right"/>
    </xf>
    <xf numFmtId="10" fontId="15" fillId="6" borderId="1" xfId="1" applyNumberFormat="1" applyFont="1" applyFill="1" applyBorder="1" applyAlignment="1">
      <alignment horizontal="center"/>
    </xf>
    <xf numFmtId="10" fontId="15" fillId="6" borderId="1" xfId="1" applyNumberFormat="1" applyFont="1" applyFill="1" applyBorder="1" applyAlignment="1">
      <alignment horizontal="right"/>
    </xf>
    <xf numFmtId="164" fontId="4" fillId="8" borderId="1" xfId="1" applyNumberFormat="1" applyFont="1" applyFill="1" applyBorder="1" applyAlignment="1">
      <alignment horizontal="right"/>
    </xf>
    <xf numFmtId="10" fontId="15" fillId="0" borderId="1" xfId="1" applyNumberFormat="1" applyFont="1" applyBorder="1" applyAlignment="1">
      <alignment horizontal="right"/>
    </xf>
    <xf numFmtId="164" fontId="16" fillId="0" borderId="1" xfId="1" applyNumberFormat="1" applyFont="1" applyBorder="1" applyAlignment="1">
      <alignment horizontal="right"/>
    </xf>
    <xf numFmtId="0" fontId="4" fillId="7" borderId="1" xfId="1" applyFont="1" applyFill="1" applyBorder="1"/>
    <xf numFmtId="10" fontId="15" fillId="7" borderId="1" xfId="1" applyNumberFormat="1" applyFont="1" applyFill="1" applyBorder="1" applyAlignment="1">
      <alignment horizontal="center"/>
    </xf>
    <xf numFmtId="10" fontId="3" fillId="6" borderId="1" xfId="1" applyNumberFormat="1" applyFont="1" applyFill="1" applyBorder="1" applyAlignment="1">
      <alignment horizontal="center"/>
    </xf>
    <xf numFmtId="164" fontId="4" fillId="6" borderId="1" xfId="1" applyNumberFormat="1" applyFont="1" applyFill="1" applyBorder="1" applyAlignment="1">
      <alignment horizontal="center"/>
    </xf>
    <xf numFmtId="164" fontId="2" fillId="0" borderId="1" xfId="1" applyNumberFormat="1" applyFont="1" applyBorder="1" applyAlignment="1">
      <alignment horizontal="left"/>
    </xf>
    <xf numFmtId="164" fontId="4" fillId="6" borderId="1" xfId="1" applyNumberFormat="1" applyFont="1" applyFill="1" applyBorder="1" applyAlignment="1">
      <alignment horizontal="left"/>
    </xf>
    <xf numFmtId="0" fontId="4" fillId="3" borderId="1" xfId="1" applyFont="1" applyFill="1" applyBorder="1"/>
    <xf numFmtId="10" fontId="15" fillId="3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left"/>
    </xf>
    <xf numFmtId="164" fontId="4" fillId="3" borderId="1" xfId="1" applyNumberFormat="1" applyFont="1" applyFill="1" applyBorder="1" applyAlignment="1">
      <alignment horizontal="right"/>
    </xf>
    <xf numFmtId="0" fontId="2" fillId="3" borderId="1" xfId="1" applyFont="1" applyFill="1" applyBorder="1"/>
    <xf numFmtId="0" fontId="17" fillId="0" borderId="1" xfId="2" applyFont="1" applyBorder="1" applyAlignment="1">
      <alignment horizontal="left" wrapText="1"/>
    </xf>
    <xf numFmtId="0" fontId="10" fillId="0" borderId="1" xfId="2" applyFont="1" applyBorder="1"/>
    <xf numFmtId="0" fontId="10" fillId="0" borderId="1" xfId="2" applyFont="1" applyBorder="1" applyAlignment="1">
      <alignment horizontal="left" wrapText="1"/>
    </xf>
    <xf numFmtId="0" fontId="12" fillId="3" borderId="1" xfId="2" applyFont="1" applyFill="1" applyBorder="1" applyAlignment="1">
      <alignment horizontal="left" wrapText="1"/>
    </xf>
    <xf numFmtId="166" fontId="18" fillId="3" borderId="1" xfId="2" applyNumberFormat="1" applyFont="1" applyFill="1" applyBorder="1" applyAlignment="1">
      <alignment horizontal="left"/>
    </xf>
    <xf numFmtId="0" fontId="18" fillId="3" borderId="1" xfId="2" applyFont="1" applyFill="1" applyBorder="1" applyAlignment="1">
      <alignment horizontal="left" wrapText="1"/>
    </xf>
    <xf numFmtId="0" fontId="19" fillId="3" borderId="1" xfId="2" applyFont="1" applyFill="1" applyBorder="1" applyAlignment="1">
      <alignment horizontal="left" wrapText="1"/>
    </xf>
    <xf numFmtId="168" fontId="19" fillId="3" borderId="1" xfId="2" applyNumberFormat="1" applyFont="1" applyFill="1" applyBorder="1"/>
    <xf numFmtId="0" fontId="11" fillId="3" borderId="1" xfId="2" applyFont="1" applyFill="1" applyBorder="1" applyAlignment="1">
      <alignment horizontal="left" wrapText="1"/>
    </xf>
    <xf numFmtId="169" fontId="20" fillId="0" borderId="1" xfId="2" applyNumberFormat="1" applyFont="1" applyBorder="1" applyAlignment="1">
      <alignment wrapText="1"/>
    </xf>
    <xf numFmtId="169" fontId="21" fillId="11" borderId="1" xfId="2" applyNumberFormat="1" applyFont="1" applyFill="1" applyBorder="1" applyAlignment="1">
      <alignment wrapText="1"/>
    </xf>
    <xf numFmtId="168" fontId="10" fillId="0" borderId="1" xfId="2" applyNumberFormat="1" applyFont="1" applyBorder="1" applyAlignment="1">
      <alignment wrapText="1"/>
    </xf>
    <xf numFmtId="0" fontId="13" fillId="0" borderId="1" xfId="2" applyFont="1" applyBorder="1" applyAlignment="1">
      <alignment horizontal="left" wrapText="1"/>
    </xf>
    <xf numFmtId="0" fontId="13" fillId="0" borderId="1" xfId="2" applyFont="1" applyBorder="1" applyAlignment="1">
      <alignment wrapText="1"/>
    </xf>
    <xf numFmtId="0" fontId="22" fillId="0" borderId="1" xfId="2" applyFont="1" applyBorder="1" applyAlignment="1">
      <alignment wrapText="1"/>
    </xf>
    <xf numFmtId="0" fontId="23" fillId="0" borderId="1" xfId="2" applyFont="1" applyBorder="1" applyAlignment="1">
      <alignment wrapText="1"/>
    </xf>
    <xf numFmtId="0" fontId="24" fillId="0" borderId="1" xfId="2" applyFont="1" applyBorder="1" applyAlignment="1">
      <alignment wrapText="1"/>
    </xf>
    <xf numFmtId="168" fontId="13" fillId="0" borderId="1" xfId="2" applyNumberFormat="1" applyFont="1" applyBorder="1"/>
    <xf numFmtId="168" fontId="22" fillId="0" borderId="1" xfId="2" applyNumberFormat="1" applyFont="1" applyBorder="1"/>
    <xf numFmtId="49" fontId="26" fillId="0" borderId="0" xfId="3" applyNumberFormat="1" applyFont="1"/>
    <xf numFmtId="4" fontId="26" fillId="0" borderId="0" xfId="3" applyNumberFormat="1" applyFont="1" applyAlignment="1">
      <alignment horizontal="centerContinuous"/>
    </xf>
    <xf numFmtId="4" fontId="27" fillId="0" borderId="0" xfId="3" applyNumberFormat="1" applyFont="1" applyAlignment="1">
      <alignment horizontal="centerContinuous"/>
    </xf>
    <xf numFmtId="165" fontId="26" fillId="0" borderId="0" xfId="3" applyNumberFormat="1" applyFont="1" applyAlignment="1">
      <alignment horizontal="centerContinuous"/>
    </xf>
    <xf numFmtId="164" fontId="26" fillId="0" borderId="0" xfId="3" applyNumberFormat="1" applyFont="1" applyAlignment="1">
      <alignment horizontal="centerContinuous"/>
    </xf>
    <xf numFmtId="0" fontId="26" fillId="0" borderId="0" xfId="3" applyFont="1"/>
    <xf numFmtId="40" fontId="26" fillId="0" borderId="0" xfId="3" applyNumberFormat="1" applyFont="1"/>
    <xf numFmtId="49" fontId="27" fillId="0" borderId="0" xfId="3" applyNumberFormat="1" applyFont="1"/>
    <xf numFmtId="0" fontId="27" fillId="0" borderId="0" xfId="3" applyFont="1"/>
    <xf numFmtId="40" fontId="27" fillId="0" borderId="0" xfId="3" applyNumberFormat="1" applyFont="1"/>
    <xf numFmtId="49" fontId="27" fillId="0" borderId="0" xfId="3" applyNumberFormat="1" applyFont="1" applyAlignment="1">
      <alignment horizontal="center"/>
    </xf>
    <xf numFmtId="4" fontId="27" fillId="13" borderId="5" xfId="3" applyNumberFormat="1" applyFont="1" applyFill="1" applyBorder="1" applyAlignment="1">
      <alignment horizontal="center" wrapText="1"/>
    </xf>
    <xf numFmtId="4" fontId="27" fillId="13" borderId="6" xfId="3" applyNumberFormat="1" applyFont="1" applyFill="1" applyBorder="1" applyAlignment="1">
      <alignment horizontal="center" wrapText="1"/>
    </xf>
    <xf numFmtId="165" fontId="27" fillId="13" borderId="6" xfId="3" applyNumberFormat="1" applyFont="1" applyFill="1" applyBorder="1" applyAlignment="1">
      <alignment horizontal="center" wrapText="1"/>
    </xf>
    <xf numFmtId="164" fontId="27" fillId="13" borderId="7" xfId="3" applyNumberFormat="1" applyFont="1" applyFill="1" applyBorder="1" applyAlignment="1">
      <alignment horizontal="center" wrapText="1"/>
    </xf>
    <xf numFmtId="0" fontId="27" fillId="0" borderId="0" xfId="3" applyFont="1" applyAlignment="1">
      <alignment horizontal="center"/>
    </xf>
    <xf numFmtId="165" fontId="29" fillId="0" borderId="0" xfId="3" applyNumberFormat="1" applyFont="1" applyAlignment="1">
      <alignment horizontal="centerContinuous"/>
    </xf>
    <xf numFmtId="164" fontId="30" fillId="0" borderId="0" xfId="3" applyNumberFormat="1" applyFont="1" applyAlignment="1">
      <alignment horizontal="centerContinuous"/>
    </xf>
    <xf numFmtId="49" fontId="31" fillId="0" borderId="0" xfId="3" applyNumberFormat="1" applyFont="1"/>
    <xf numFmtId="49" fontId="32" fillId="0" borderId="0" xfId="3" applyNumberFormat="1" applyFont="1"/>
    <xf numFmtId="4" fontId="26" fillId="0" borderId="0" xfId="3" applyNumberFormat="1" applyFont="1"/>
    <xf numFmtId="4" fontId="32" fillId="0" borderId="0" xfId="3" applyNumberFormat="1" applyFont="1"/>
    <xf numFmtId="4" fontId="31" fillId="0" borderId="0" xfId="3" applyNumberFormat="1" applyFont="1"/>
    <xf numFmtId="165" fontId="29" fillId="0" borderId="0" xfId="3" applyNumberFormat="1" applyFont="1"/>
    <xf numFmtId="164" fontId="30" fillId="0" borderId="0" xfId="3" applyNumberFormat="1" applyFont="1"/>
    <xf numFmtId="0" fontId="33" fillId="0" borderId="0" xfId="3" applyFont="1" applyAlignment="1">
      <alignment horizontal="center"/>
    </xf>
    <xf numFmtId="4" fontId="26" fillId="0" borderId="1" xfId="3" applyNumberFormat="1" applyFont="1" applyBorder="1"/>
    <xf numFmtId="4" fontId="32" fillId="0" borderId="1" xfId="3" applyNumberFormat="1" applyFont="1" applyBorder="1"/>
    <xf numFmtId="4" fontId="31" fillId="0" borderId="1" xfId="3" applyNumberFormat="1" applyFont="1" applyBorder="1"/>
    <xf numFmtId="165" fontId="29" fillId="0" borderId="1" xfId="3" applyNumberFormat="1" applyFont="1" applyBorder="1"/>
    <xf numFmtId="164" fontId="30" fillId="0" borderId="1" xfId="3" applyNumberFormat="1" applyFont="1" applyBorder="1"/>
    <xf numFmtId="4" fontId="27" fillId="8" borderId="1" xfId="3" applyNumberFormat="1" applyFont="1" applyFill="1" applyBorder="1"/>
    <xf numFmtId="165" fontId="27" fillId="8" borderId="1" xfId="3" applyNumberFormat="1" applyFont="1" applyFill="1" applyBorder="1"/>
    <xf numFmtId="164" fontId="27" fillId="8" borderId="1" xfId="3" applyNumberFormat="1" applyFont="1" applyFill="1" applyBorder="1"/>
    <xf numFmtId="39" fontId="26" fillId="0" borderId="0" xfId="3" applyNumberFormat="1" applyFont="1"/>
    <xf numFmtId="164" fontId="27" fillId="0" borderId="0" xfId="3" applyNumberFormat="1" applyFont="1"/>
    <xf numFmtId="164" fontId="30" fillId="0" borderId="1" xfId="4" applyNumberFormat="1" applyFont="1" applyBorder="1"/>
    <xf numFmtId="164" fontId="27" fillId="8" borderId="1" xfId="4" applyNumberFormat="1" applyFont="1" applyFill="1" applyBorder="1"/>
    <xf numFmtId="4" fontId="27" fillId="0" borderId="1" xfId="3" applyNumberFormat="1" applyFont="1" applyBorder="1"/>
    <xf numFmtId="165" fontId="26" fillId="0" borderId="1" xfId="3" applyNumberFormat="1" applyFont="1" applyBorder="1"/>
    <xf numFmtId="164" fontId="26" fillId="0" borderId="1" xfId="3" applyNumberFormat="1" applyFont="1" applyBorder="1"/>
    <xf numFmtId="0" fontId="31" fillId="0" borderId="0" xfId="3" applyFont="1"/>
    <xf numFmtId="4" fontId="27" fillId="0" borderId="0" xfId="3" applyNumberFormat="1" applyFont="1"/>
    <xf numFmtId="49" fontId="26" fillId="0" borderId="0" xfId="3" applyNumberFormat="1" applyFont="1" applyAlignment="1">
      <alignment horizontal="centerContinuous"/>
    </xf>
    <xf numFmtId="165" fontId="26" fillId="0" borderId="0" xfId="3" applyNumberFormat="1" applyFont="1" applyAlignment="1">
      <alignment horizontal="center"/>
    </xf>
    <xf numFmtId="49" fontId="27" fillId="13" borderId="6" xfId="3" applyNumberFormat="1" applyFont="1" applyFill="1" applyBorder="1" applyAlignment="1">
      <alignment horizontal="center" wrapText="1"/>
    </xf>
    <xf numFmtId="0" fontId="26" fillId="0" borderId="0" xfId="3" applyFont="1" applyAlignment="1">
      <alignment horizontal="center"/>
    </xf>
    <xf numFmtId="4" fontId="27" fillId="0" borderId="0" xfId="3" applyNumberFormat="1" applyFont="1" applyAlignment="1">
      <alignment horizontal="center" wrapText="1"/>
    </xf>
    <xf numFmtId="49" fontId="27" fillId="0" borderId="0" xfId="3" applyNumberFormat="1" applyFont="1" applyAlignment="1">
      <alignment horizontal="center" wrapText="1"/>
    </xf>
    <xf numFmtId="165" fontId="35" fillId="0" borderId="0" xfId="3" applyNumberFormat="1" applyFont="1" applyAlignment="1">
      <alignment horizontal="center" wrapText="1"/>
    </xf>
    <xf numFmtId="164" fontId="28" fillId="0" borderId="0" xfId="3" applyNumberFormat="1" applyFont="1" applyAlignment="1">
      <alignment horizontal="center" wrapText="1"/>
    </xf>
    <xf numFmtId="170" fontId="31" fillId="0" borderId="0" xfId="3" applyNumberFormat="1" applyFont="1"/>
    <xf numFmtId="170" fontId="31" fillId="0" borderId="1" xfId="3" applyNumberFormat="1" applyFont="1" applyBorder="1"/>
    <xf numFmtId="4" fontId="27" fillId="13" borderId="1" xfId="3" applyNumberFormat="1" applyFont="1" applyFill="1" applyBorder="1"/>
    <xf numFmtId="170" fontId="26" fillId="13" borderId="1" xfId="3" applyNumberFormat="1" applyFont="1" applyFill="1" applyBorder="1"/>
    <xf numFmtId="165" fontId="27" fillId="13" borderId="1" xfId="3" applyNumberFormat="1" applyFont="1" applyFill="1" applyBorder="1"/>
    <xf numFmtId="164" fontId="27" fillId="13" borderId="1" xfId="3" applyNumberFormat="1" applyFont="1" applyFill="1" applyBorder="1"/>
    <xf numFmtId="4" fontId="26" fillId="13" borderId="1" xfId="3" applyNumberFormat="1" applyFont="1" applyFill="1" applyBorder="1"/>
    <xf numFmtId="0" fontId="32" fillId="0" borderId="0" xfId="3" applyFont="1"/>
    <xf numFmtId="165" fontId="26" fillId="0" borderId="0" xfId="3" applyNumberFormat="1" applyFont="1"/>
    <xf numFmtId="164" fontId="26" fillId="0" borderId="0" xfId="3" applyNumberFormat="1" applyFont="1"/>
    <xf numFmtId="49" fontId="26" fillId="0" borderId="0" xfId="3" applyNumberFormat="1" applyFont="1" applyAlignment="1">
      <alignment horizontal="center" wrapText="1"/>
    </xf>
    <xf numFmtId="0" fontId="26" fillId="0" borderId="0" xfId="3" applyFont="1" applyAlignment="1">
      <alignment horizontal="center" wrapText="1"/>
    </xf>
    <xf numFmtId="170" fontId="26" fillId="0" borderId="0" xfId="3" applyNumberFormat="1" applyFont="1"/>
    <xf numFmtId="4" fontId="28" fillId="0" borderId="0" xfId="3" applyNumberFormat="1" applyFont="1"/>
    <xf numFmtId="0" fontId="36" fillId="0" borderId="0" xfId="3" applyFont="1" applyAlignment="1">
      <alignment horizontal="center"/>
    </xf>
    <xf numFmtId="171" fontId="33" fillId="0" borderId="0" xfId="3" applyNumberFormat="1" applyFont="1" applyAlignment="1">
      <alignment horizontal="center"/>
    </xf>
    <xf numFmtId="39" fontId="36" fillId="0" borderId="0" xfId="3" applyNumberFormat="1" applyFont="1" applyAlignment="1">
      <alignment horizontal="center"/>
    </xf>
    <xf numFmtId="171" fontId="26" fillId="0" borderId="0" xfId="3" applyNumberFormat="1" applyFont="1" applyAlignment="1">
      <alignment horizontal="center"/>
    </xf>
    <xf numFmtId="170" fontId="27" fillId="13" borderId="1" xfId="3" applyNumberFormat="1" applyFont="1" applyFill="1" applyBorder="1"/>
    <xf numFmtId="39" fontId="26" fillId="0" borderId="0" xfId="3" applyNumberFormat="1" applyFont="1" applyAlignment="1">
      <alignment horizontal="center"/>
    </xf>
    <xf numFmtId="172" fontId="26" fillId="0" borderId="0" xfId="3" applyNumberFormat="1" applyFont="1"/>
    <xf numFmtId="49" fontId="37" fillId="0" borderId="0" xfId="5" applyNumberFormat="1" applyFont="1"/>
    <xf numFmtId="49" fontId="5" fillId="0" borderId="0" xfId="5" applyNumberFormat="1" applyFont="1" applyAlignment="1">
      <alignment horizontal="center"/>
    </xf>
    <xf numFmtId="4" fontId="2" fillId="0" borderId="17" xfId="5" applyNumberFormat="1" applyFont="1" applyBorder="1" applyAlignment="1">
      <alignment horizontal="centerContinuous"/>
    </xf>
    <xf numFmtId="4" fontId="2" fillId="0" borderId="17" xfId="5" applyNumberFormat="1" applyFont="1" applyBorder="1"/>
    <xf numFmtId="40" fontId="38" fillId="0" borderId="0" xfId="5" applyNumberFormat="1" applyFont="1"/>
    <xf numFmtId="0" fontId="2" fillId="0" borderId="0" xfId="5" applyFont="1"/>
    <xf numFmtId="0" fontId="2" fillId="0" borderId="0" xfId="5" applyFont="1" applyAlignment="1">
      <alignment horizontal="center"/>
    </xf>
    <xf numFmtId="4" fontId="26" fillId="12" borderId="18" xfId="5" applyNumberFormat="1" applyFont="1" applyFill="1" applyBorder="1" applyAlignment="1">
      <alignment horizontal="centerContinuous"/>
    </xf>
    <xf numFmtId="166" fontId="7" fillId="12" borderId="19" xfId="5" applyNumberFormat="1" applyFont="1" applyFill="1" applyBorder="1" applyAlignment="1">
      <alignment horizontal="center"/>
    </xf>
    <xf numFmtId="4" fontId="26" fillId="12" borderId="20" xfId="5" applyNumberFormat="1" applyFont="1" applyFill="1" applyBorder="1" applyAlignment="1">
      <alignment horizontal="centerContinuous"/>
    </xf>
    <xf numFmtId="49" fontId="37" fillId="0" borderId="0" xfId="5" applyNumberFormat="1" applyFont="1" applyAlignment="1">
      <alignment horizontal="center"/>
    </xf>
    <xf numFmtId="168" fontId="32" fillId="13" borderId="21" xfId="5" applyNumberFormat="1" applyFont="1" applyFill="1" applyBorder="1" applyAlignment="1">
      <alignment horizontal="center"/>
    </xf>
    <xf numFmtId="4" fontId="32" fillId="13" borderId="21" xfId="5" applyNumberFormat="1" applyFont="1" applyFill="1" applyBorder="1" applyAlignment="1">
      <alignment horizontal="center"/>
    </xf>
    <xf numFmtId="40" fontId="38" fillId="0" borderId="0" xfId="5" applyNumberFormat="1" applyFont="1" applyAlignment="1">
      <alignment horizontal="center"/>
    </xf>
    <xf numFmtId="4" fontId="37" fillId="0" borderId="0" xfId="5" applyNumberFormat="1" applyFont="1"/>
    <xf numFmtId="0" fontId="4" fillId="0" borderId="0" xfId="5" applyFont="1"/>
    <xf numFmtId="49" fontId="4" fillId="0" borderId="0" xfId="5" applyNumberFormat="1" applyFont="1"/>
    <xf numFmtId="49" fontId="39" fillId="0" borderId="0" xfId="5" applyNumberFormat="1" applyFont="1"/>
    <xf numFmtId="0" fontId="40" fillId="0" borderId="0" xfId="5" applyFont="1" applyAlignment="1">
      <alignment horizontal="right"/>
    </xf>
    <xf numFmtId="4" fontId="39" fillId="0" borderId="1" xfId="5" applyNumberFormat="1" applyFont="1" applyBorder="1"/>
    <xf numFmtId="4" fontId="37" fillId="14" borderId="1" xfId="5" applyNumberFormat="1" applyFont="1" applyFill="1" applyBorder="1"/>
    <xf numFmtId="4" fontId="37" fillId="0" borderId="1" xfId="5" applyNumberFormat="1" applyFont="1" applyBorder="1"/>
    <xf numFmtId="4" fontId="2" fillId="0" borderId="0" xfId="5" applyNumberFormat="1" applyFont="1"/>
    <xf numFmtId="0" fontId="37" fillId="0" borderId="0" xfId="5" applyFont="1"/>
    <xf numFmtId="0" fontId="5" fillId="0" borderId="0" xfId="5" applyFont="1" applyAlignment="1">
      <alignment horizontal="center"/>
    </xf>
    <xf numFmtId="0" fontId="40" fillId="0" borderId="0" xfId="5" applyFont="1" applyAlignment="1">
      <alignment horizontal="center"/>
    </xf>
    <xf numFmtId="4" fontId="37" fillId="6" borderId="1" xfId="5" applyNumberFormat="1" applyFont="1" applyFill="1" applyBorder="1"/>
    <xf numFmtId="0" fontId="39" fillId="0" borderId="0" xfId="5" applyFont="1"/>
    <xf numFmtId="40" fontId="4" fillId="0" borderId="0" xfId="5" applyNumberFormat="1" applyFont="1"/>
    <xf numFmtId="4" fontId="37" fillId="8" borderId="1" xfId="5" applyNumberFormat="1" applyFont="1" applyFill="1" applyBorder="1"/>
    <xf numFmtId="4" fontId="39" fillId="0" borderId="0" xfId="5" applyNumberFormat="1" applyFont="1"/>
    <xf numFmtId="0" fontId="5" fillId="0" borderId="0" xfId="3" applyFont="1" applyAlignment="1">
      <alignment horizontal="center"/>
    </xf>
    <xf numFmtId="168" fontId="2" fillId="0" borderId="8" xfId="3" applyNumberFormat="1" applyFont="1" applyBorder="1" applyAlignment="1">
      <alignment horizontal="left"/>
    </xf>
    <xf numFmtId="0" fontId="4" fillId="0" borderId="9" xfId="3" applyFont="1" applyBorder="1" applyAlignment="1">
      <alignment horizontal="center" wrapText="1"/>
    </xf>
    <xf numFmtId="43" fontId="4" fillId="0" borderId="9" xfId="3" applyNumberFormat="1" applyFont="1" applyBorder="1"/>
    <xf numFmtId="0" fontId="4" fillId="0" borderId="23" xfId="3" applyFont="1" applyBorder="1"/>
    <xf numFmtId="173" fontId="4" fillId="0" borderId="23" xfId="3" applyNumberFormat="1" applyFont="1" applyBorder="1"/>
    <xf numFmtId="1" fontId="4" fillId="0" borderId="23" xfId="3" applyNumberFormat="1" applyFont="1" applyBorder="1"/>
    <xf numFmtId="0" fontId="4" fillId="0" borderId="24" xfId="3" applyFont="1" applyBorder="1" applyAlignment="1">
      <alignment horizontal="center"/>
    </xf>
    <xf numFmtId="0" fontId="4" fillId="0" borderId="0" xfId="3" applyFont="1" applyAlignment="1">
      <alignment horizontal="center"/>
    </xf>
    <xf numFmtId="1" fontId="4" fillId="0" borderId="0" xfId="3" applyNumberFormat="1" applyFont="1" applyAlignment="1">
      <alignment horizontal="center"/>
    </xf>
    <xf numFmtId="0" fontId="4" fillId="0" borderId="0" xfId="3" applyFont="1"/>
    <xf numFmtId="173" fontId="4" fillId="0" borderId="0" xfId="3" applyNumberFormat="1" applyFont="1" applyAlignment="1">
      <alignment horizontal="center"/>
    </xf>
    <xf numFmtId="0" fontId="11" fillId="0" borderId="0" xfId="3" applyFont="1" applyAlignment="1">
      <alignment horizontal="center"/>
    </xf>
    <xf numFmtId="168" fontId="7" fillId="6" borderId="5" xfId="3" applyNumberFormat="1" applyFont="1" applyFill="1" applyBorder="1" applyAlignment="1">
      <alignment horizontal="left"/>
    </xf>
    <xf numFmtId="166" fontId="7" fillId="6" borderId="6" xfId="3" applyNumberFormat="1" applyFont="1" applyFill="1" applyBorder="1" applyAlignment="1">
      <alignment horizontal="center" wrapText="1"/>
    </xf>
    <xf numFmtId="166" fontId="7" fillId="6" borderId="7" xfId="3" applyNumberFormat="1" applyFont="1" applyFill="1" applyBorder="1" applyAlignment="1">
      <alignment horizontal="center" wrapText="1"/>
    </xf>
    <xf numFmtId="0" fontId="7" fillId="0" borderId="0" xfId="3" applyFont="1" applyAlignment="1">
      <alignment horizontal="center"/>
    </xf>
    <xf numFmtId="0" fontId="7" fillId="0" borderId="0" xfId="3" applyFont="1"/>
    <xf numFmtId="168" fontId="2" fillId="0" borderId="0" xfId="3" applyNumberFormat="1" applyFont="1" applyAlignment="1">
      <alignment horizontal="left"/>
    </xf>
    <xf numFmtId="14" fontId="4" fillId="0" borderId="0" xfId="3" applyNumberFormat="1" applyFont="1" applyAlignment="1">
      <alignment horizontal="left" wrapText="1"/>
    </xf>
    <xf numFmtId="43" fontId="4" fillId="0" borderId="0" xfId="3" applyNumberFormat="1" applyFont="1"/>
    <xf numFmtId="168" fontId="4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/>
    <xf numFmtId="173" fontId="2" fillId="0" borderId="0" xfId="3" applyNumberFormat="1" applyFont="1" applyAlignment="1">
      <alignment horizontal="center"/>
    </xf>
    <xf numFmtId="168" fontId="2" fillId="11" borderId="8" xfId="3" applyNumberFormat="1" applyFont="1" applyFill="1" applyBorder="1"/>
    <xf numFmtId="0" fontId="2" fillId="11" borderId="9" xfId="3" applyFont="1" applyFill="1" applyBorder="1" applyAlignment="1">
      <alignment horizontal="center" wrapText="1"/>
    </xf>
    <xf numFmtId="43" fontId="27" fillId="11" borderId="9" xfId="3" applyNumberFormat="1" applyFont="1" applyFill="1" applyBorder="1" applyAlignment="1">
      <alignment horizontal="right"/>
    </xf>
    <xf numFmtId="0" fontId="4" fillId="11" borderId="9" xfId="3" applyFont="1" applyFill="1" applyBorder="1" applyAlignment="1">
      <alignment horizontal="right"/>
    </xf>
    <xf numFmtId="0" fontId="4" fillId="11" borderId="9" xfId="3" applyFont="1" applyFill="1" applyBorder="1" applyAlignment="1">
      <alignment horizontal="center"/>
    </xf>
    <xf numFmtId="173" fontId="2" fillId="11" borderId="9" xfId="3" applyNumberFormat="1" applyFont="1" applyFill="1" applyBorder="1" applyAlignment="1">
      <alignment horizontal="center"/>
    </xf>
    <xf numFmtId="1" fontId="2" fillId="11" borderId="9" xfId="3" applyNumberFormat="1" applyFont="1" applyFill="1" applyBorder="1" applyAlignment="1">
      <alignment horizontal="center"/>
    </xf>
    <xf numFmtId="168" fontId="2" fillId="11" borderId="10" xfId="3" applyNumberFormat="1" applyFont="1" applyFill="1" applyBorder="1" applyAlignment="1">
      <alignment horizontal="center"/>
    </xf>
    <xf numFmtId="168" fontId="4" fillId="3" borderId="11" xfId="3" applyNumberFormat="1" applyFont="1" applyFill="1" applyBorder="1" applyAlignment="1">
      <alignment horizontal="center" wrapText="1"/>
    </xf>
    <xf numFmtId="168" fontId="4" fillId="3" borderId="1" xfId="3" applyNumberFormat="1" applyFont="1" applyFill="1" applyBorder="1" applyAlignment="1">
      <alignment horizontal="center" wrapText="1"/>
    </xf>
    <xf numFmtId="43" fontId="4" fillId="3" borderId="1" xfId="3" applyNumberFormat="1" applyFont="1" applyFill="1" applyBorder="1" applyAlignment="1">
      <alignment horizontal="center" wrapText="1"/>
    </xf>
    <xf numFmtId="0" fontId="4" fillId="3" borderId="1" xfId="3" applyFont="1" applyFill="1" applyBorder="1" applyAlignment="1">
      <alignment horizontal="center" wrapText="1"/>
    </xf>
    <xf numFmtId="44" fontId="4" fillId="3" borderId="1" xfId="6" applyFont="1" applyFill="1" applyBorder="1" applyAlignment="1">
      <alignment horizontal="center" wrapText="1"/>
    </xf>
    <xf numFmtId="173" fontId="4" fillId="3" borderId="1" xfId="6" applyNumberFormat="1" applyFont="1" applyFill="1" applyBorder="1" applyAlignment="1">
      <alignment horizontal="center" wrapText="1"/>
    </xf>
    <xf numFmtId="168" fontId="4" fillId="3" borderId="12" xfId="3" applyNumberFormat="1" applyFont="1" applyFill="1" applyBorder="1" applyAlignment="1">
      <alignment horizontal="center" wrapText="1"/>
    </xf>
    <xf numFmtId="168" fontId="2" fillId="0" borderId="11" xfId="3" applyNumberFormat="1" applyFont="1" applyBorder="1" applyAlignment="1">
      <alignment horizontal="center" wrapText="1"/>
    </xf>
    <xf numFmtId="0" fontId="2" fillId="0" borderId="1" xfId="3" applyFont="1" applyBorder="1" applyAlignment="1">
      <alignment horizontal="center" wrapText="1"/>
    </xf>
    <xf numFmtId="43" fontId="2" fillId="3" borderId="1" xfId="3" applyNumberFormat="1" applyFont="1" applyFill="1" applyBorder="1" applyAlignment="1">
      <alignment horizontal="center"/>
    </xf>
    <xf numFmtId="44" fontId="2" fillId="3" borderId="1" xfId="3" applyNumberFormat="1" applyFont="1" applyFill="1" applyBorder="1" applyAlignment="1">
      <alignment horizontal="center"/>
    </xf>
    <xf numFmtId="173" fontId="2" fillId="0" borderId="1" xfId="3" applyNumberFormat="1" applyFont="1" applyBorder="1" applyAlignment="1">
      <alignment horizontal="center" wrapText="1"/>
    </xf>
    <xf numFmtId="168" fontId="41" fillId="0" borderId="1" xfId="3" applyNumberFormat="1" applyFont="1" applyBorder="1" applyAlignment="1">
      <alignment horizontal="center" wrapText="1"/>
    </xf>
    <xf numFmtId="168" fontId="2" fillId="0" borderId="12" xfId="3" applyNumberFormat="1" applyFont="1" applyBorder="1" applyAlignment="1">
      <alignment horizontal="center"/>
    </xf>
    <xf numFmtId="0" fontId="4" fillId="6" borderId="1" xfId="3" applyFont="1" applyFill="1" applyBorder="1"/>
    <xf numFmtId="168" fontId="2" fillId="0" borderId="1" xfId="3" applyNumberFormat="1" applyFont="1" applyBorder="1" applyAlignment="1">
      <alignment horizontal="center" wrapText="1"/>
    </xf>
    <xf numFmtId="168" fontId="4" fillId="0" borderId="5" xfId="3" applyNumberFormat="1" applyFont="1" applyBorder="1" applyAlignment="1">
      <alignment horizontal="center" wrapText="1"/>
    </xf>
    <xf numFmtId="0" fontId="2" fillId="0" borderId="6" xfId="3" applyFont="1" applyBorder="1" applyAlignment="1">
      <alignment horizontal="center" wrapText="1"/>
    </xf>
    <xf numFmtId="43" fontId="4" fillId="3" borderId="6" xfId="3" applyNumberFormat="1" applyFont="1" applyFill="1" applyBorder="1" applyAlignment="1">
      <alignment horizontal="center"/>
    </xf>
    <xf numFmtId="44" fontId="4" fillId="3" borderId="6" xfId="3" applyNumberFormat="1" applyFont="1" applyFill="1" applyBorder="1" applyAlignment="1">
      <alignment horizontal="center"/>
    </xf>
    <xf numFmtId="168" fontId="4" fillId="0" borderId="6" xfId="3" applyNumberFormat="1" applyFont="1" applyBorder="1" applyAlignment="1">
      <alignment horizontal="center"/>
    </xf>
    <xf numFmtId="173" fontId="2" fillId="0" borderId="6" xfId="3" applyNumberFormat="1" applyFont="1" applyBorder="1" applyAlignment="1">
      <alignment horizontal="center" wrapText="1"/>
    </xf>
    <xf numFmtId="168" fontId="2" fillId="0" borderId="6" xfId="3" applyNumberFormat="1" applyFont="1" applyBorder="1" applyAlignment="1">
      <alignment horizontal="center" wrapText="1"/>
    </xf>
    <xf numFmtId="1" fontId="4" fillId="0" borderId="7" xfId="3" applyNumberFormat="1" applyFont="1" applyBorder="1" applyAlignment="1">
      <alignment horizontal="center" wrapText="1"/>
    </xf>
    <xf numFmtId="168" fontId="2" fillId="0" borderId="0" xfId="3" applyNumberFormat="1" applyFont="1" applyAlignment="1">
      <alignment horizontal="center" wrapText="1"/>
    </xf>
    <xf numFmtId="0" fontId="4" fillId="0" borderId="0" xfId="3" applyFont="1" applyAlignment="1">
      <alignment horizontal="center" wrapText="1"/>
    </xf>
    <xf numFmtId="43" fontId="4" fillId="0" borderId="0" xfId="3" applyNumberFormat="1" applyFont="1" applyAlignment="1">
      <alignment horizontal="center"/>
    </xf>
    <xf numFmtId="44" fontId="4" fillId="0" borderId="0" xfId="3" applyNumberFormat="1" applyFont="1" applyAlignment="1">
      <alignment horizontal="center"/>
    </xf>
    <xf numFmtId="44" fontId="2" fillId="0" borderId="0" xfId="6" applyFont="1" applyBorder="1" applyAlignment="1">
      <alignment horizontal="center"/>
    </xf>
    <xf numFmtId="1" fontId="2" fillId="0" borderId="0" xfId="7" applyNumberFormat="1" applyFont="1" applyBorder="1" applyAlignment="1">
      <alignment horizontal="center"/>
    </xf>
    <xf numFmtId="168" fontId="2" fillId="0" borderId="0" xfId="3" applyNumberFormat="1" applyFont="1" applyAlignment="1">
      <alignment horizontal="center"/>
    </xf>
    <xf numFmtId="0" fontId="4" fillId="12" borderId="1" xfId="3" applyFont="1" applyFill="1" applyBorder="1"/>
    <xf numFmtId="168" fontId="2" fillId="11" borderId="8" xfId="3" applyNumberFormat="1" applyFont="1" applyFill="1" applyBorder="1" applyAlignment="1">
      <alignment horizontal="center" wrapText="1"/>
    </xf>
    <xf numFmtId="173" fontId="4" fillId="3" borderId="1" xfId="3" applyNumberFormat="1" applyFont="1" applyFill="1" applyBorder="1" applyAlignment="1">
      <alignment horizontal="center" wrapText="1"/>
    </xf>
    <xf numFmtId="1" fontId="4" fillId="3" borderId="12" xfId="3" applyNumberFormat="1" applyFont="1" applyFill="1" applyBorder="1" applyAlignment="1">
      <alignment horizontal="center" wrapText="1"/>
    </xf>
    <xf numFmtId="44" fontId="2" fillId="0" borderId="0" xfId="6" applyFont="1" applyAlignment="1">
      <alignment horizontal="center"/>
    </xf>
    <xf numFmtId="43" fontId="2" fillId="3" borderId="1" xfId="6" applyNumberFormat="1" applyFont="1" applyFill="1" applyBorder="1" applyAlignment="1">
      <alignment wrapText="1"/>
    </xf>
    <xf numFmtId="44" fontId="2" fillId="3" borderId="1" xfId="6" applyFont="1" applyFill="1" applyBorder="1" applyAlignment="1">
      <alignment wrapText="1"/>
    </xf>
    <xf numFmtId="1" fontId="2" fillId="0" borderId="1" xfId="3" quotePrefix="1" applyNumberFormat="1" applyFont="1" applyBorder="1" applyAlignment="1">
      <alignment horizontal="center" wrapText="1"/>
    </xf>
    <xf numFmtId="1" fontId="2" fillId="0" borderId="12" xfId="3" applyNumberFormat="1" applyFont="1" applyBorder="1" applyAlignment="1">
      <alignment horizontal="center" wrapText="1"/>
    </xf>
    <xf numFmtId="168" fontId="4" fillId="0" borderId="6" xfId="3" applyNumberFormat="1" applyFont="1" applyBorder="1" applyAlignment="1">
      <alignment horizontal="center" wrapText="1"/>
    </xf>
    <xf numFmtId="43" fontId="4" fillId="3" borderId="6" xfId="6" applyNumberFormat="1" applyFont="1" applyFill="1" applyBorder="1"/>
    <xf numFmtId="44" fontId="4" fillId="3" borderId="6" xfId="6" applyFont="1" applyFill="1" applyBorder="1"/>
    <xf numFmtId="173" fontId="4" fillId="0" borderId="6" xfId="7" applyNumberFormat="1" applyFont="1" applyBorder="1" applyAlignment="1">
      <alignment horizontal="center"/>
    </xf>
    <xf numFmtId="5" fontId="4" fillId="0" borderId="6" xfId="3" applyNumberFormat="1" applyFont="1" applyBorder="1" applyAlignment="1">
      <alignment horizontal="center"/>
    </xf>
    <xf numFmtId="1" fontId="4" fillId="0" borderId="7" xfId="3" applyNumberFormat="1" applyFont="1" applyBorder="1" applyAlignment="1">
      <alignment horizontal="center"/>
    </xf>
    <xf numFmtId="168" fontId="2" fillId="0" borderId="0" xfId="3" applyNumberFormat="1" applyFont="1" applyAlignment="1">
      <alignment horizontal="left" wrapText="1"/>
    </xf>
    <xf numFmtId="0" fontId="4" fillId="0" borderId="0" xfId="3" applyFont="1" applyAlignment="1">
      <alignment horizontal="left" wrapText="1"/>
    </xf>
    <xf numFmtId="43" fontId="4" fillId="0" borderId="0" xfId="3" applyNumberFormat="1" applyFont="1" applyAlignment="1">
      <alignment horizontal="left" wrapText="1"/>
    </xf>
    <xf numFmtId="173" fontId="4" fillId="0" borderId="0" xfId="3" applyNumberFormat="1" applyFont="1" applyAlignment="1">
      <alignment horizontal="left" wrapText="1"/>
    </xf>
    <xf numFmtId="0" fontId="4" fillId="11" borderId="9" xfId="3" applyFont="1" applyFill="1" applyBorder="1" applyAlignment="1">
      <alignment horizontal="center" wrapText="1"/>
    </xf>
    <xf numFmtId="173" fontId="4" fillId="11" borderId="9" xfId="3" applyNumberFormat="1" applyFont="1" applyFill="1" applyBorder="1" applyAlignment="1">
      <alignment horizontal="center" wrapText="1"/>
    </xf>
    <xf numFmtId="1" fontId="4" fillId="11" borderId="9" xfId="3" applyNumberFormat="1" applyFont="1" applyFill="1" applyBorder="1" applyAlignment="1">
      <alignment horizontal="center"/>
    </xf>
    <xf numFmtId="168" fontId="4" fillId="11" borderId="10" xfId="3" applyNumberFormat="1" applyFont="1" applyFill="1" applyBorder="1" applyAlignment="1">
      <alignment horizontal="center"/>
    </xf>
    <xf numFmtId="44" fontId="2" fillId="0" borderId="1" xfId="6" applyFont="1" applyBorder="1" applyAlignment="1">
      <alignment horizontal="center" wrapText="1"/>
    </xf>
    <xf numFmtId="43" fontId="2" fillId="3" borderId="1" xfId="6" applyNumberFormat="1" applyFont="1" applyFill="1" applyBorder="1" applyAlignment="1">
      <alignment horizontal="center"/>
    </xf>
    <xf numFmtId="44" fontId="2" fillId="3" borderId="1" xfId="6" applyFont="1" applyFill="1" applyBorder="1" applyAlignment="1">
      <alignment horizontal="center"/>
    </xf>
    <xf numFmtId="10" fontId="2" fillId="0" borderId="1" xfId="3" quotePrefix="1" applyNumberFormat="1" applyFont="1" applyBorder="1" applyAlignment="1">
      <alignment horizontal="center"/>
    </xf>
    <xf numFmtId="173" fontId="2" fillId="0" borderId="1" xfId="7" applyNumberFormat="1" applyFont="1" applyFill="1" applyBorder="1" applyAlignment="1">
      <alignment horizontal="center" wrapText="1"/>
    </xf>
    <xf numFmtId="0" fontId="2" fillId="0" borderId="12" xfId="3" applyFont="1" applyBorder="1" applyAlignment="1">
      <alignment horizontal="center" wrapText="1"/>
    </xf>
    <xf numFmtId="168" fontId="4" fillId="0" borderId="0" xfId="3" applyNumberFormat="1" applyFont="1" applyAlignment="1">
      <alignment horizontal="center" wrapText="1"/>
    </xf>
    <xf numFmtId="43" fontId="4" fillId="0" borderId="0" xfId="6" applyNumberFormat="1" applyFont="1"/>
    <xf numFmtId="44" fontId="4" fillId="0" borderId="0" xfId="6" applyFont="1"/>
    <xf numFmtId="173" fontId="4" fillId="0" borderId="0" xfId="7" applyNumberFormat="1" applyFont="1" applyAlignment="1">
      <alignment horizontal="center"/>
    </xf>
    <xf numFmtId="5" fontId="4" fillId="0" borderId="0" xfId="3" applyNumberFormat="1" applyFont="1" applyAlignment="1">
      <alignment horizontal="center"/>
    </xf>
    <xf numFmtId="168" fontId="2" fillId="11" borderId="8" xfId="3" applyNumberFormat="1" applyFont="1" applyFill="1" applyBorder="1" applyAlignment="1">
      <alignment horizontal="center"/>
    </xf>
    <xf numFmtId="0" fontId="2" fillId="11" borderId="9" xfId="3" applyFont="1" applyFill="1" applyBorder="1"/>
    <xf numFmtId="173" fontId="2" fillId="11" borderId="9" xfId="3" applyNumberFormat="1" applyFont="1" applyFill="1" applyBorder="1"/>
    <xf numFmtId="1" fontId="2" fillId="11" borderId="9" xfId="3" applyNumberFormat="1" applyFont="1" applyFill="1" applyBorder="1"/>
    <xf numFmtId="0" fontId="2" fillId="11" borderId="10" xfId="3" applyFont="1" applyFill="1" applyBorder="1" applyAlignment="1">
      <alignment horizontal="right"/>
    </xf>
    <xf numFmtId="0" fontId="2" fillId="0" borderId="0" xfId="3" applyFont="1" applyAlignment="1">
      <alignment horizontal="center" wrapText="1"/>
    </xf>
    <xf numFmtId="43" fontId="2" fillId="0" borderId="0" xfId="3" applyNumberFormat="1" applyFont="1"/>
    <xf numFmtId="173" fontId="2" fillId="0" borderId="0" xfId="3" applyNumberFormat="1" applyFont="1"/>
    <xf numFmtId="1" fontId="2" fillId="0" borderId="0" xfId="3" applyNumberFormat="1" applyFont="1"/>
    <xf numFmtId="44" fontId="4" fillId="0" borderId="0" xfId="6" applyFont="1" applyBorder="1" applyAlignment="1">
      <alignment horizontal="center"/>
    </xf>
    <xf numFmtId="0" fontId="4" fillId="0" borderId="0" xfId="3" applyFont="1" applyAlignment="1">
      <alignment horizontal="left"/>
    </xf>
    <xf numFmtId="173" fontId="4" fillId="0" borderId="6" xfId="7" applyNumberFormat="1" applyFont="1" applyFill="1" applyBorder="1" applyAlignment="1">
      <alignment horizontal="center"/>
    </xf>
    <xf numFmtId="0" fontId="4" fillId="5" borderId="1" xfId="3" applyFont="1" applyFill="1" applyBorder="1"/>
    <xf numFmtId="0" fontId="2" fillId="18" borderId="1" xfId="3" applyFont="1" applyFill="1" applyBorder="1"/>
    <xf numFmtId="43" fontId="2" fillId="0" borderId="0" xfId="6" applyNumberFormat="1" applyFont="1"/>
    <xf numFmtId="44" fontId="2" fillId="0" borderId="0" xfId="6" applyFont="1"/>
    <xf numFmtId="173" fontId="4" fillId="0" borderId="0" xfId="3" applyNumberFormat="1" applyFont="1"/>
    <xf numFmtId="170" fontId="2" fillId="0" borderId="0" xfId="3" applyNumberFormat="1" applyFont="1"/>
    <xf numFmtId="43" fontId="2" fillId="0" borderId="0" xfId="6" applyNumberFormat="1" applyFont="1" applyBorder="1"/>
    <xf numFmtId="44" fontId="2" fillId="0" borderId="0" xfId="6" applyFont="1" applyBorder="1"/>
    <xf numFmtId="168" fontId="4" fillId="13" borderId="25" xfId="3" applyNumberFormat="1" applyFont="1" applyFill="1" applyBorder="1" applyAlignment="1">
      <alignment horizontal="left"/>
    </xf>
    <xf numFmtId="44" fontId="4" fillId="13" borderId="26" xfId="6" applyFont="1" applyFill="1" applyBorder="1" applyAlignment="1">
      <alignment horizontal="center" wrapText="1"/>
    </xf>
    <xf numFmtId="43" fontId="4" fillId="13" borderId="26" xfId="3" applyNumberFormat="1" applyFont="1" applyFill="1" applyBorder="1" applyAlignment="1">
      <alignment horizontal="center"/>
    </xf>
    <xf numFmtId="0" fontId="4" fillId="13" borderId="27" xfId="3" applyFont="1" applyFill="1" applyBorder="1" applyAlignment="1">
      <alignment horizontal="center"/>
    </xf>
    <xf numFmtId="168" fontId="2" fillId="13" borderId="31" xfId="3" applyNumberFormat="1" applyFont="1" applyFill="1" applyBorder="1" applyAlignment="1">
      <alignment horizontal="left"/>
    </xf>
    <xf numFmtId="44" fontId="2" fillId="13" borderId="1" xfId="6" applyFont="1" applyFill="1" applyBorder="1" applyAlignment="1">
      <alignment horizontal="center" wrapText="1"/>
    </xf>
    <xf numFmtId="43" fontId="2" fillId="13" borderId="1" xfId="3" applyNumberFormat="1" applyFont="1" applyFill="1" applyBorder="1" applyAlignment="1">
      <alignment horizontal="center"/>
    </xf>
    <xf numFmtId="0" fontId="2" fillId="13" borderId="32" xfId="3" applyFont="1" applyFill="1" applyBorder="1" applyAlignment="1">
      <alignment horizontal="center"/>
    </xf>
    <xf numFmtId="0" fontId="2" fillId="11" borderId="31" xfId="3" applyFont="1" applyFill="1" applyBorder="1"/>
    <xf numFmtId="0" fontId="2" fillId="11" borderId="1" xfId="3" applyFont="1" applyFill="1" applyBorder="1" applyAlignment="1">
      <alignment horizontal="center" wrapText="1"/>
    </xf>
    <xf numFmtId="40" fontId="4" fillId="11" borderId="32" xfId="3" applyNumberFormat="1" applyFont="1" applyFill="1" applyBorder="1"/>
    <xf numFmtId="40" fontId="2" fillId="11" borderId="1" xfId="3" applyNumberFormat="1" applyFont="1" applyFill="1" applyBorder="1" applyAlignment="1">
      <alignment horizontal="left" wrapText="1"/>
    </xf>
    <xf numFmtId="40" fontId="2" fillId="11" borderId="32" xfId="3" applyNumberFormat="1" applyFont="1" applyFill="1" applyBorder="1"/>
    <xf numFmtId="168" fontId="4" fillId="12" borderId="31" xfId="3" applyNumberFormat="1" applyFont="1" applyFill="1" applyBorder="1" applyAlignment="1">
      <alignment horizontal="left"/>
    </xf>
    <xf numFmtId="44" fontId="4" fillId="12" borderId="1" xfId="6" applyFont="1" applyFill="1" applyBorder="1" applyAlignment="1">
      <alignment horizontal="center" wrapText="1"/>
    </xf>
    <xf numFmtId="43" fontId="4" fillId="12" borderId="1" xfId="3" applyNumberFormat="1" applyFont="1" applyFill="1" applyBorder="1" applyAlignment="1">
      <alignment horizontal="center"/>
    </xf>
    <xf numFmtId="0" fontId="4" fillId="12" borderId="32" xfId="3" applyFont="1" applyFill="1" applyBorder="1" applyAlignment="1">
      <alignment horizontal="center"/>
    </xf>
    <xf numFmtId="43" fontId="4" fillId="13" borderId="1" xfId="3" applyNumberFormat="1" applyFont="1" applyFill="1" applyBorder="1" applyAlignment="1">
      <alignment horizontal="center"/>
    </xf>
    <xf numFmtId="0" fontId="4" fillId="6" borderId="33" xfId="3" applyFont="1" applyFill="1" applyBorder="1"/>
    <xf numFmtId="40" fontId="4" fillId="6" borderId="14" xfId="3" applyNumberFormat="1" applyFont="1" applyFill="1" applyBorder="1" applyAlignment="1">
      <alignment horizontal="left" wrapText="1"/>
    </xf>
    <xf numFmtId="40" fontId="4" fillId="6" borderId="34" xfId="3" applyNumberFormat="1" applyFont="1" applyFill="1" applyBorder="1"/>
    <xf numFmtId="0" fontId="2" fillId="11" borderId="33" xfId="3" applyFont="1" applyFill="1" applyBorder="1"/>
    <xf numFmtId="40" fontId="2" fillId="11" borderId="14" xfId="3" applyNumberFormat="1" applyFont="1" applyFill="1" applyBorder="1" applyAlignment="1">
      <alignment horizontal="left" wrapText="1"/>
    </xf>
    <xf numFmtId="40" fontId="2" fillId="11" borderId="34" xfId="3" applyNumberFormat="1" applyFont="1" applyFill="1" applyBorder="1"/>
    <xf numFmtId="168" fontId="4" fillId="12" borderId="35" xfId="3" applyNumberFormat="1" applyFont="1" applyFill="1" applyBorder="1" applyAlignment="1">
      <alignment horizontal="left"/>
    </xf>
    <xf numFmtId="0" fontId="4" fillId="12" borderId="36" xfId="3" applyFont="1" applyFill="1" applyBorder="1" applyAlignment="1">
      <alignment horizontal="center" wrapText="1"/>
    </xf>
    <xf numFmtId="43" fontId="4" fillId="12" borderId="36" xfId="3" applyNumberFormat="1" applyFont="1" applyFill="1" applyBorder="1" applyAlignment="1">
      <alignment horizontal="center"/>
    </xf>
    <xf numFmtId="44" fontId="4" fillId="12" borderId="37" xfId="3" applyNumberFormat="1" applyFont="1" applyFill="1" applyBorder="1"/>
    <xf numFmtId="168" fontId="4" fillId="7" borderId="27" xfId="3" applyNumberFormat="1" applyFont="1" applyFill="1" applyBorder="1" applyAlignment="1">
      <alignment horizontal="center"/>
    </xf>
    <xf numFmtId="168" fontId="4" fillId="7" borderId="32" xfId="3" applyNumberFormat="1" applyFont="1" applyFill="1" applyBorder="1" applyAlignment="1">
      <alignment horizontal="center"/>
    </xf>
    <xf numFmtId="0" fontId="2" fillId="18" borderId="31" xfId="3" applyFont="1" applyFill="1" applyBorder="1" applyAlignment="1">
      <alignment horizontal="center"/>
    </xf>
    <xf numFmtId="49" fontId="2" fillId="18" borderId="1" xfId="3" applyNumberFormat="1" applyFont="1" applyFill="1" applyBorder="1" applyAlignment="1">
      <alignment horizontal="left"/>
    </xf>
    <xf numFmtId="43" fontId="2" fillId="18" borderId="1" xfId="3" applyNumberFormat="1" applyFont="1" applyFill="1" applyBorder="1"/>
    <xf numFmtId="170" fontId="2" fillId="18" borderId="32" xfId="3" applyNumberFormat="1" applyFont="1" applyFill="1" applyBorder="1"/>
    <xf numFmtId="0" fontId="2" fillId="11" borderId="1" xfId="3" applyFont="1" applyFill="1" applyBorder="1" applyAlignment="1">
      <alignment horizontal="left" wrapText="1"/>
    </xf>
    <xf numFmtId="0" fontId="4" fillId="6" borderId="31" xfId="3" applyFont="1" applyFill="1" applyBorder="1"/>
    <xf numFmtId="0" fontId="4" fillId="6" borderId="1" xfId="3" applyFont="1" applyFill="1" applyBorder="1" applyAlignment="1">
      <alignment horizontal="left" wrapText="1"/>
    </xf>
    <xf numFmtId="40" fontId="4" fillId="6" borderId="32" xfId="3" applyNumberFormat="1" applyFont="1" applyFill="1" applyBorder="1"/>
    <xf numFmtId="168" fontId="2" fillId="11" borderId="31" xfId="3" applyNumberFormat="1" applyFont="1" applyFill="1" applyBorder="1" applyAlignment="1">
      <alignment horizontal="center"/>
    </xf>
    <xf numFmtId="0" fontId="4" fillId="11" borderId="1" xfId="3" applyFont="1" applyFill="1" applyBorder="1" applyAlignment="1">
      <alignment horizontal="left" wrapText="1"/>
    </xf>
    <xf numFmtId="43" fontId="4" fillId="11" borderId="1" xfId="3" applyNumberFormat="1" applyFont="1" applyFill="1" applyBorder="1"/>
    <xf numFmtId="170" fontId="4" fillId="11" borderId="32" xfId="3" applyNumberFormat="1" applyFont="1" applyFill="1" applyBorder="1"/>
    <xf numFmtId="168" fontId="2" fillId="18" borderId="31" xfId="3" applyNumberFormat="1" applyFont="1" applyFill="1" applyBorder="1" applyAlignment="1">
      <alignment horizontal="center"/>
    </xf>
    <xf numFmtId="0" fontId="4" fillId="18" borderId="1" xfId="3" applyFont="1" applyFill="1" applyBorder="1" applyAlignment="1">
      <alignment horizontal="left" wrapText="1"/>
    </xf>
    <xf numFmtId="43" fontId="4" fillId="18" borderId="1" xfId="3" applyNumberFormat="1" applyFont="1" applyFill="1" applyBorder="1"/>
    <xf numFmtId="170" fontId="4" fillId="18" borderId="32" xfId="3" applyNumberFormat="1" applyFont="1" applyFill="1" applyBorder="1"/>
    <xf numFmtId="168" fontId="4" fillId="7" borderId="31" xfId="3" applyNumberFormat="1" applyFont="1" applyFill="1" applyBorder="1" applyAlignment="1">
      <alignment horizontal="center"/>
    </xf>
    <xf numFmtId="0" fontId="4" fillId="7" borderId="1" xfId="3" applyFont="1" applyFill="1" applyBorder="1" applyAlignment="1">
      <alignment horizontal="left" wrapText="1"/>
    </xf>
    <xf numFmtId="43" fontId="4" fillId="7" borderId="1" xfId="3" applyNumberFormat="1" applyFont="1" applyFill="1" applyBorder="1"/>
    <xf numFmtId="170" fontId="4" fillId="7" borderId="32" xfId="3" applyNumberFormat="1" applyFont="1" applyFill="1" applyBorder="1"/>
    <xf numFmtId="0" fontId="4" fillId="11" borderId="35" xfId="3" applyFont="1" applyFill="1" applyBorder="1"/>
    <xf numFmtId="0" fontId="4" fillId="11" borderId="36" xfId="3" applyFont="1" applyFill="1" applyBorder="1" applyAlignment="1">
      <alignment horizontal="center" wrapText="1"/>
    </xf>
    <xf numFmtId="44" fontId="4" fillId="11" borderId="37" xfId="3" applyNumberFormat="1" applyFont="1" applyFill="1" applyBorder="1"/>
    <xf numFmtId="0" fontId="4" fillId="11" borderId="31" xfId="3" applyFont="1" applyFill="1" applyBorder="1" applyAlignment="1">
      <alignment horizontal="left"/>
    </xf>
    <xf numFmtId="0" fontId="4" fillId="11" borderId="1" xfId="3" applyFont="1" applyFill="1" applyBorder="1" applyAlignment="1">
      <alignment horizontal="left"/>
    </xf>
    <xf numFmtId="43" fontId="4" fillId="11" borderId="1" xfId="6" applyNumberFormat="1" applyFont="1" applyFill="1" applyBorder="1"/>
    <xf numFmtId="44" fontId="4" fillId="11" borderId="32" xfId="6" applyFont="1" applyFill="1" applyBorder="1"/>
    <xf numFmtId="0" fontId="4" fillId="11" borderId="35" xfId="3" applyFont="1" applyFill="1" applyBorder="1" applyAlignment="1">
      <alignment horizontal="left"/>
    </xf>
    <xf numFmtId="0" fontId="4" fillId="11" borderId="36" xfId="3" applyFont="1" applyFill="1" applyBorder="1" applyAlignment="1">
      <alignment horizontal="left"/>
    </xf>
    <xf numFmtId="43" fontId="4" fillId="11" borderId="36" xfId="3" applyNumberFormat="1" applyFont="1" applyFill="1" applyBorder="1" applyAlignment="1">
      <alignment horizontal="right"/>
    </xf>
    <xf numFmtId="0" fontId="4" fillId="11" borderId="37" xfId="3" applyFont="1" applyFill="1" applyBorder="1" applyAlignment="1">
      <alignment horizontal="right"/>
    </xf>
    <xf numFmtId="43" fontId="4" fillId="0" borderId="0" xfId="3" applyNumberFormat="1" applyFont="1" applyAlignment="1">
      <alignment horizontal="right"/>
    </xf>
    <xf numFmtId="0" fontId="4" fillId="0" borderId="0" xfId="3" applyFont="1" applyAlignment="1">
      <alignment horizontal="right"/>
    </xf>
    <xf numFmtId="0" fontId="2" fillId="18" borderId="31" xfId="3" applyFont="1" applyFill="1" applyBorder="1" applyAlignment="1">
      <alignment horizontal="left"/>
    </xf>
    <xf numFmtId="4" fontId="2" fillId="18" borderId="1" xfId="3" applyNumberFormat="1" applyFont="1" applyFill="1" applyBorder="1" applyAlignment="1">
      <alignment horizontal="right"/>
    </xf>
    <xf numFmtId="174" fontId="2" fillId="18" borderId="32" xfId="3" applyNumberFormat="1" applyFont="1" applyFill="1" applyBorder="1" applyAlignment="1">
      <alignment horizontal="center"/>
    </xf>
    <xf numFmtId="0" fontId="2" fillId="16" borderId="31" xfId="3" applyFont="1" applyFill="1" applyBorder="1" applyAlignment="1">
      <alignment horizontal="left"/>
    </xf>
    <xf numFmtId="0" fontId="4" fillId="16" borderId="1" xfId="3" applyFont="1" applyFill="1" applyBorder="1"/>
    <xf numFmtId="43" fontId="2" fillId="16" borderId="1" xfId="8" applyFont="1" applyFill="1" applyBorder="1"/>
    <xf numFmtId="43" fontId="2" fillId="16" borderId="32" xfId="8" applyFont="1" applyFill="1" applyBorder="1"/>
    <xf numFmtId="0" fontId="4" fillId="16" borderId="31" xfId="3" applyFont="1" applyFill="1" applyBorder="1" applyAlignment="1">
      <alignment horizontal="left"/>
    </xf>
    <xf numFmtId="43" fontId="4" fillId="16" borderId="1" xfId="8" applyFont="1" applyFill="1" applyBorder="1"/>
    <xf numFmtId="43" fontId="4" fillId="16" borderId="32" xfId="8" applyFont="1" applyFill="1" applyBorder="1"/>
    <xf numFmtId="0" fontId="4" fillId="18" borderId="31" xfId="3" applyFont="1" applyFill="1" applyBorder="1" applyAlignment="1">
      <alignment horizontal="left"/>
    </xf>
    <xf numFmtId="4" fontId="4" fillId="18" borderId="1" xfId="3" applyNumberFormat="1" applyFont="1" applyFill="1" applyBorder="1" applyAlignment="1">
      <alignment horizontal="right"/>
    </xf>
    <xf numFmtId="0" fontId="2" fillId="18" borderId="35" xfId="3" applyFont="1" applyFill="1" applyBorder="1" applyAlignment="1">
      <alignment horizontal="left"/>
    </xf>
    <xf numFmtId="4" fontId="2" fillId="18" borderId="36" xfId="3" applyNumberFormat="1" applyFont="1" applyFill="1" applyBorder="1" applyAlignment="1">
      <alignment horizontal="right"/>
    </xf>
    <xf numFmtId="170" fontId="2" fillId="18" borderId="37" xfId="3" applyNumberFormat="1" applyFont="1" applyFill="1" applyBorder="1"/>
    <xf numFmtId="0" fontId="4" fillId="16" borderId="31" xfId="3" applyFont="1" applyFill="1" applyBorder="1" applyAlignment="1">
      <alignment horizontal="left" wrapText="1"/>
    </xf>
    <xf numFmtId="0" fontId="2" fillId="16" borderId="1" xfId="3" applyFont="1" applyFill="1" applyBorder="1" applyAlignment="1">
      <alignment horizontal="center" wrapText="1"/>
    </xf>
    <xf numFmtId="0" fontId="2" fillId="16" borderId="35" xfId="3" applyFont="1" applyFill="1" applyBorder="1" applyAlignment="1">
      <alignment horizontal="left"/>
    </xf>
    <xf numFmtId="0" fontId="4" fillId="16" borderId="36" xfId="3" applyFont="1" applyFill="1" applyBorder="1"/>
    <xf numFmtId="43" fontId="2" fillId="16" borderId="36" xfId="8" applyFont="1" applyFill="1" applyBorder="1"/>
    <xf numFmtId="43" fontId="2" fillId="16" borderId="37" xfId="8" applyFont="1" applyFill="1" applyBorder="1"/>
    <xf numFmtId="43" fontId="4" fillId="0" borderId="0" xfId="8" applyFont="1" applyFill="1" applyBorder="1"/>
    <xf numFmtId="0" fontId="26" fillId="0" borderId="0" xfId="3" applyFont="1" applyAlignment="1">
      <alignment wrapText="1"/>
    </xf>
    <xf numFmtId="5" fontId="26" fillId="0" borderId="0" xfId="3" applyNumberFormat="1" applyFont="1" applyAlignment="1">
      <alignment horizontal="center"/>
    </xf>
    <xf numFmtId="38" fontId="26" fillId="0" borderId="0" xfId="3" applyNumberFormat="1" applyFont="1"/>
    <xf numFmtId="0" fontId="18" fillId="0" borderId="0" xfId="3" applyFont="1"/>
    <xf numFmtId="0" fontId="18" fillId="0" borderId="0" xfId="3" applyFont="1" applyAlignment="1">
      <alignment horizontal="center"/>
    </xf>
    <xf numFmtId="164" fontId="34" fillId="0" borderId="0" xfId="3" applyNumberFormat="1" applyFont="1"/>
    <xf numFmtId="164" fontId="18" fillId="0" borderId="0" xfId="3" applyNumberFormat="1" applyFont="1"/>
    <xf numFmtId="0" fontId="34" fillId="0" borderId="0" xfId="3" applyFont="1" applyAlignment="1">
      <alignment horizontal="center"/>
    </xf>
    <xf numFmtId="40" fontId="34" fillId="0" borderId="0" xfId="3" applyNumberFormat="1" applyFont="1"/>
    <xf numFmtId="0" fontId="34" fillId="0" borderId="0" xfId="3" applyFont="1"/>
    <xf numFmtId="38" fontId="34" fillId="0" borderId="0" xfId="3" applyNumberFormat="1" applyFont="1"/>
    <xf numFmtId="164" fontId="9" fillId="0" borderId="0" xfId="3" applyNumberFormat="1" applyFont="1"/>
    <xf numFmtId="14" fontId="27" fillId="0" borderId="0" xfId="3" applyNumberFormat="1" applyFont="1" applyAlignment="1">
      <alignment wrapText="1"/>
    </xf>
    <xf numFmtId="14" fontId="27" fillId="0" borderId="0" xfId="3" applyNumberFormat="1" applyFont="1" applyAlignment="1">
      <alignment horizontal="center" wrapText="1"/>
    </xf>
    <xf numFmtId="49" fontId="27" fillId="8" borderId="21" xfId="3" applyNumberFormat="1" applyFont="1" applyFill="1" applyBorder="1" applyAlignment="1">
      <alignment wrapText="1"/>
    </xf>
    <xf numFmtId="49" fontId="27" fillId="8" borderId="21" xfId="3" applyNumberFormat="1" applyFont="1" applyFill="1" applyBorder="1" applyAlignment="1">
      <alignment horizontal="center" wrapText="1"/>
    </xf>
    <xf numFmtId="164" fontId="27" fillId="8" borderId="21" xfId="3" applyNumberFormat="1" applyFont="1" applyFill="1" applyBorder="1" applyAlignment="1">
      <alignment horizontal="center" wrapText="1"/>
    </xf>
    <xf numFmtId="0" fontId="27" fillId="8" borderId="21" xfId="3" applyFont="1" applyFill="1" applyBorder="1" applyAlignment="1">
      <alignment horizontal="center" wrapText="1"/>
    </xf>
    <xf numFmtId="40" fontId="26" fillId="0" borderId="0" xfId="3" applyNumberFormat="1" applyFont="1" applyAlignment="1">
      <alignment wrapText="1"/>
    </xf>
    <xf numFmtId="38" fontId="26" fillId="0" borderId="0" xfId="3" applyNumberFormat="1" applyFont="1" applyAlignment="1">
      <alignment wrapText="1"/>
    </xf>
    <xf numFmtId="49" fontId="27" fillId="0" borderId="0" xfId="3" applyNumberFormat="1" applyFont="1" applyAlignment="1">
      <alignment wrapText="1"/>
    </xf>
    <xf numFmtId="164" fontId="27" fillId="0" borderId="0" xfId="3" applyNumberFormat="1" applyFont="1" applyAlignment="1">
      <alignment horizontal="center" wrapText="1"/>
    </xf>
    <xf numFmtId="164" fontId="27" fillId="0" borderId="0" xfId="3" applyNumberFormat="1" applyFont="1" applyAlignment="1">
      <alignment horizontal="center"/>
    </xf>
    <xf numFmtId="0" fontId="42" fillId="0" borderId="0" xfId="3" applyFont="1" applyAlignment="1">
      <alignment horizontal="center" wrapText="1"/>
    </xf>
    <xf numFmtId="0" fontId="10" fillId="15" borderId="8" xfId="3" applyFont="1" applyFill="1" applyBorder="1" applyAlignment="1">
      <alignment wrapText="1"/>
    </xf>
    <xf numFmtId="0" fontId="10" fillId="15" borderId="38" xfId="3" applyFont="1" applyFill="1" applyBorder="1" applyAlignment="1">
      <alignment horizontal="center" wrapText="1"/>
    </xf>
    <xf numFmtId="164" fontId="13" fillId="15" borderId="9" xfId="3" applyNumberFormat="1" applyFont="1" applyFill="1" applyBorder="1"/>
    <xf numFmtId="164" fontId="10" fillId="15" borderId="9" xfId="3" applyNumberFormat="1" applyFont="1" applyFill="1" applyBorder="1"/>
    <xf numFmtId="0" fontId="43" fillId="15" borderId="10" xfId="3" applyFont="1" applyFill="1" applyBorder="1" applyAlignment="1">
      <alignment horizontal="center" wrapText="1"/>
    </xf>
    <xf numFmtId="0" fontId="10" fillId="7" borderId="8" xfId="3" applyFont="1" applyFill="1" applyBorder="1"/>
    <xf numFmtId="0" fontId="10" fillId="7" borderId="38" xfId="3" applyFont="1" applyFill="1" applyBorder="1" applyAlignment="1">
      <alignment horizontal="center"/>
    </xf>
    <xf numFmtId="164" fontId="13" fillId="7" borderId="9" xfId="3" applyNumberFormat="1" applyFont="1" applyFill="1" applyBorder="1"/>
    <xf numFmtId="164" fontId="10" fillId="7" borderId="9" xfId="3" applyNumberFormat="1" applyFont="1" applyFill="1" applyBorder="1"/>
    <xf numFmtId="0" fontId="43" fillId="7" borderId="10" xfId="3" applyFont="1" applyFill="1" applyBorder="1" applyAlignment="1">
      <alignment horizontal="center" wrapText="1"/>
    </xf>
    <xf numFmtId="40" fontId="13" fillId="0" borderId="0" xfId="3" applyNumberFormat="1" applyFont="1"/>
    <xf numFmtId="0" fontId="13" fillId="0" borderId="0" xfId="3" applyFont="1"/>
    <xf numFmtId="0" fontId="26" fillId="0" borderId="11" xfId="3" applyFont="1" applyBorder="1" applyAlignment="1">
      <alignment wrapText="1"/>
    </xf>
    <xf numFmtId="0" fontId="26" fillId="0" borderId="22" xfId="3" applyFont="1" applyBorder="1" applyAlignment="1">
      <alignment horizontal="center" wrapText="1"/>
    </xf>
    <xf numFmtId="164" fontId="27" fillId="18" borderId="1" xfId="3" applyNumberFormat="1" applyFont="1" applyFill="1" applyBorder="1"/>
    <xf numFmtId="164" fontId="27" fillId="0" borderId="1" xfId="3" applyNumberFormat="1" applyFont="1" applyBorder="1"/>
    <xf numFmtId="0" fontId="42" fillId="0" borderId="12" xfId="3" applyFont="1" applyBorder="1" applyAlignment="1">
      <alignment horizontal="center" wrapText="1"/>
    </xf>
    <xf numFmtId="0" fontId="26" fillId="0" borderId="13" xfId="3" applyFont="1" applyBorder="1" applyAlignment="1">
      <alignment wrapText="1"/>
    </xf>
    <xf numFmtId="164" fontId="26" fillId="0" borderId="14" xfId="3" applyNumberFormat="1" applyFont="1" applyBorder="1"/>
    <xf numFmtId="0" fontId="27" fillId="0" borderId="5" xfId="3" applyFont="1" applyBorder="1" applyAlignment="1">
      <alignment wrapText="1"/>
    </xf>
    <xf numFmtId="0" fontId="27" fillId="0" borderId="39" xfId="3" applyFont="1" applyBorder="1" applyAlignment="1">
      <alignment horizontal="center" wrapText="1"/>
    </xf>
    <xf numFmtId="164" fontId="27" fillId="16" borderId="6" xfId="3" applyNumberFormat="1" applyFont="1" applyFill="1" applyBorder="1"/>
    <xf numFmtId="0" fontId="42" fillId="0" borderId="7" xfId="3" applyFont="1" applyBorder="1" applyAlignment="1">
      <alignment horizontal="center" wrapText="1"/>
    </xf>
    <xf numFmtId="38" fontId="27" fillId="0" borderId="0" xfId="3" applyNumberFormat="1" applyFont="1"/>
    <xf numFmtId="0" fontId="10" fillId="7" borderId="8" xfId="3" applyFont="1" applyFill="1" applyBorder="1" applyAlignment="1">
      <alignment wrapText="1"/>
    </xf>
    <xf numFmtId="0" fontId="10" fillId="7" borderId="38" xfId="3" applyFont="1" applyFill="1" applyBorder="1" applyAlignment="1">
      <alignment horizontal="center" wrapText="1"/>
    </xf>
    <xf numFmtId="0" fontId="10" fillId="11" borderId="21" xfId="3" applyFont="1" applyFill="1" applyBorder="1" applyAlignment="1">
      <alignment wrapText="1"/>
    </xf>
    <xf numFmtId="0" fontId="10" fillId="11" borderId="21" xfId="3" applyFont="1" applyFill="1" applyBorder="1" applyAlignment="1">
      <alignment horizontal="center" wrapText="1"/>
    </xf>
    <xf numFmtId="164" fontId="10" fillId="11" borderId="21" xfId="3" applyNumberFormat="1" applyFont="1" applyFill="1" applyBorder="1"/>
    <xf numFmtId="0" fontId="43" fillId="11" borderId="21" xfId="3" applyFont="1" applyFill="1" applyBorder="1" applyAlignment="1">
      <alignment horizontal="center" wrapText="1"/>
    </xf>
    <xf numFmtId="0" fontId="27" fillId="0" borderId="0" xfId="3" applyFont="1" applyAlignment="1">
      <alignment wrapText="1"/>
    </xf>
    <xf numFmtId="0" fontId="27" fillId="0" borderId="0" xfId="3" applyFont="1" applyAlignment="1">
      <alignment horizontal="center" wrapText="1"/>
    </xf>
    <xf numFmtId="164" fontId="44" fillId="0" borderId="0" xfId="3" applyNumberFormat="1" applyFont="1"/>
    <xf numFmtId="14" fontId="27" fillId="7" borderId="11" xfId="3" applyNumberFormat="1" applyFont="1" applyFill="1" applyBorder="1"/>
    <xf numFmtId="14" fontId="27" fillId="7" borderId="22" xfId="3" applyNumberFormat="1" applyFont="1" applyFill="1" applyBorder="1" applyAlignment="1">
      <alignment horizontal="center"/>
    </xf>
    <xf numFmtId="164" fontId="26" fillId="7" borderId="1" xfId="3" applyNumberFormat="1" applyFont="1" applyFill="1" applyBorder="1"/>
    <xf numFmtId="164" fontId="27" fillId="7" borderId="1" xfId="3" applyNumberFormat="1" applyFont="1" applyFill="1" applyBorder="1"/>
    <xf numFmtId="0" fontId="42" fillId="7" borderId="12" xfId="3" applyFont="1" applyFill="1" applyBorder="1" applyAlignment="1">
      <alignment horizontal="center" wrapText="1"/>
    </xf>
    <xf numFmtId="14" fontId="27" fillId="0" borderId="11" xfId="3" applyNumberFormat="1" applyFont="1" applyBorder="1" applyAlignment="1">
      <alignment wrapText="1"/>
    </xf>
    <xf numFmtId="14" fontId="27" fillId="0" borderId="22" xfId="3" applyNumberFormat="1" applyFont="1" applyBorder="1" applyAlignment="1">
      <alignment horizontal="center" wrapText="1"/>
    </xf>
    <xf numFmtId="0" fontId="27" fillId="0" borderId="40" xfId="3" applyFont="1" applyBorder="1" applyAlignment="1">
      <alignment wrapText="1"/>
    </xf>
    <xf numFmtId="0" fontId="27" fillId="0" borderId="40" xfId="3" applyFont="1" applyBorder="1" applyAlignment="1">
      <alignment horizontal="center" wrapText="1"/>
    </xf>
    <xf numFmtId="164" fontId="27" fillId="0" borderId="41" xfId="3" applyNumberFormat="1" applyFont="1" applyBorder="1"/>
    <xf numFmtId="38" fontId="13" fillId="0" borderId="0" xfId="3" applyNumberFormat="1" applyFont="1"/>
    <xf numFmtId="10" fontId="27" fillId="0" borderId="0" xfId="3" applyNumberFormat="1" applyFont="1"/>
    <xf numFmtId="5" fontId="42" fillId="0" borderId="0" xfId="3" applyNumberFormat="1" applyFont="1" applyAlignment="1">
      <alignment horizontal="center"/>
    </xf>
    <xf numFmtId="0" fontId="10" fillId="0" borderId="0" xfId="3" applyFont="1"/>
    <xf numFmtId="175" fontId="42" fillId="0" borderId="0" xfId="3" applyNumberFormat="1" applyFont="1" applyAlignment="1">
      <alignment horizontal="center"/>
    </xf>
    <xf numFmtId="164" fontId="27" fillId="18" borderId="0" xfId="3" applyNumberFormat="1" applyFont="1" applyFill="1"/>
    <xf numFmtId="0" fontId="4" fillId="0" borderId="1" xfId="9" applyFont="1" applyBorder="1" applyAlignment="1">
      <alignment horizontal="left"/>
    </xf>
    <xf numFmtId="0" fontId="45" fillId="0" borderId="1" xfId="9" applyFont="1" applyBorder="1" applyAlignment="1">
      <alignment horizontal="left"/>
    </xf>
    <xf numFmtId="164" fontId="4" fillId="0" borderId="1" xfId="9" applyNumberFormat="1" applyFont="1" applyBorder="1" applyAlignment="1">
      <alignment horizontal="left"/>
    </xf>
    <xf numFmtId="4" fontId="4" fillId="0" borderId="1" xfId="9" applyNumberFormat="1" applyFont="1" applyBorder="1" applyAlignment="1">
      <alignment horizontal="left" wrapText="1"/>
    </xf>
    <xf numFmtId="4" fontId="4" fillId="0" borderId="1" xfId="9" applyNumberFormat="1" applyFont="1" applyBorder="1" applyAlignment="1">
      <alignment horizontal="left"/>
    </xf>
    <xf numFmtId="4" fontId="6" fillId="0" borderId="1" xfId="9" applyNumberFormat="1" applyFont="1" applyBorder="1" applyAlignment="1">
      <alignment horizontal="left"/>
    </xf>
    <xf numFmtId="4" fontId="4" fillId="0" borderId="1" xfId="9" applyNumberFormat="1" applyFont="1" applyBorder="1" applyAlignment="1">
      <alignment horizontal="center"/>
    </xf>
    <xf numFmtId="0" fontId="7" fillId="19" borderId="1" xfId="9" applyFont="1" applyFill="1" applyBorder="1" applyAlignment="1">
      <alignment horizontal="left"/>
    </xf>
    <xf numFmtId="0" fontId="8" fillId="19" borderId="1" xfId="9" applyFont="1" applyFill="1" applyBorder="1" applyAlignment="1">
      <alignment horizontal="left"/>
    </xf>
    <xf numFmtId="164" fontId="7" fillId="19" borderId="1" xfId="9" applyNumberFormat="1" applyFont="1" applyFill="1" applyBorder="1" applyAlignment="1">
      <alignment horizontal="left"/>
    </xf>
    <xf numFmtId="4" fontId="7" fillId="19" borderId="1" xfId="9" applyNumberFormat="1" applyFont="1" applyFill="1" applyBorder="1" applyAlignment="1">
      <alignment horizontal="left" wrapText="1"/>
    </xf>
    <xf numFmtId="4" fontId="7" fillId="19" borderId="1" xfId="9" applyNumberFormat="1" applyFont="1" applyFill="1" applyBorder="1" applyAlignment="1">
      <alignment horizontal="left"/>
    </xf>
    <xf numFmtId="4" fontId="19" fillId="19" borderId="1" xfId="9" applyNumberFormat="1" applyFont="1" applyFill="1" applyBorder="1" applyAlignment="1">
      <alignment horizontal="left"/>
    </xf>
    <xf numFmtId="4" fontId="7" fillId="19" borderId="1" xfId="9" applyNumberFormat="1" applyFont="1" applyFill="1" applyBorder="1" applyAlignment="1">
      <alignment horizontal="center"/>
    </xf>
    <xf numFmtId="0" fontId="10" fillId="8" borderId="1" xfId="9" applyFont="1" applyFill="1" applyBorder="1" applyAlignment="1">
      <alignment horizontal="left"/>
    </xf>
    <xf numFmtId="164" fontId="10" fillId="8" borderId="1" xfId="9" applyNumberFormat="1" applyFont="1" applyFill="1" applyBorder="1" applyAlignment="1">
      <alignment horizontal="left"/>
    </xf>
    <xf numFmtId="166" fontId="10" fillId="8" borderId="1" xfId="9" applyNumberFormat="1" applyFont="1" applyFill="1" applyBorder="1" applyAlignment="1">
      <alignment horizontal="center"/>
    </xf>
    <xf numFmtId="166" fontId="10" fillId="8" borderId="1" xfId="9" applyNumberFormat="1" applyFont="1" applyFill="1" applyBorder="1" applyAlignment="1">
      <alignment horizontal="left"/>
    </xf>
    <xf numFmtId="0" fontId="6" fillId="0" borderId="1" xfId="9" applyFont="1" applyBorder="1" applyAlignment="1">
      <alignment horizontal="left"/>
    </xf>
    <xf numFmtId="0" fontId="4" fillId="0" borderId="1" xfId="9" applyFont="1" applyBorder="1" applyAlignment="1">
      <alignment horizontal="center"/>
    </xf>
    <xf numFmtId="4" fontId="4" fillId="0" borderId="14" xfId="9" applyNumberFormat="1" applyFont="1" applyBorder="1" applyAlignment="1">
      <alignment horizontal="left"/>
    </xf>
    <xf numFmtId="164" fontId="4" fillId="0" borderId="14" xfId="9" applyNumberFormat="1" applyFont="1" applyBorder="1" applyAlignment="1">
      <alignment horizontal="left"/>
    </xf>
    <xf numFmtId="4" fontId="4" fillId="0" borderId="14" xfId="9" applyNumberFormat="1" applyFont="1" applyBorder="1" applyAlignment="1">
      <alignment horizontal="left" wrapText="1"/>
    </xf>
    <xf numFmtId="0" fontId="4" fillId="0" borderId="14" xfId="9" applyFont="1" applyBorder="1" applyAlignment="1">
      <alignment horizontal="left"/>
    </xf>
    <xf numFmtId="0" fontId="6" fillId="0" borderId="14" xfId="9" applyFont="1" applyBorder="1" applyAlignment="1">
      <alignment horizontal="left"/>
    </xf>
    <xf numFmtId="0" fontId="4" fillId="0" borderId="14" xfId="9" applyFont="1" applyBorder="1" applyAlignment="1">
      <alignment horizontal="center"/>
    </xf>
    <xf numFmtId="0" fontId="2" fillId="0" borderId="15" xfId="9" applyFont="1" applyBorder="1" applyAlignment="1">
      <alignment horizontal="left"/>
    </xf>
    <xf numFmtId="4" fontId="2" fillId="11" borderId="25" xfId="9" applyNumberFormat="1" applyFont="1" applyFill="1" applyBorder="1" applyAlignment="1">
      <alignment horizontal="left"/>
    </xf>
    <xf numFmtId="164" fontId="2" fillId="11" borderId="26" xfId="9" applyNumberFormat="1" applyFont="1" applyFill="1" applyBorder="1" applyAlignment="1">
      <alignment horizontal="left"/>
    </xf>
    <xf numFmtId="4" fontId="2" fillId="11" borderId="27" xfId="9" applyNumberFormat="1" applyFont="1" applyFill="1" applyBorder="1" applyAlignment="1">
      <alignment horizontal="left" wrapText="1"/>
    </xf>
    <xf numFmtId="0" fontId="2" fillId="0" borderId="42" xfId="9" applyFont="1" applyBorder="1" applyAlignment="1">
      <alignment horizontal="left"/>
    </xf>
    <xf numFmtId="0" fontId="2" fillId="13" borderId="25" xfId="9" applyFont="1" applyFill="1" applyBorder="1" applyAlignment="1">
      <alignment horizontal="left"/>
    </xf>
    <xf numFmtId="0" fontId="6" fillId="13" borderId="26" xfId="9" applyFont="1" applyFill="1" applyBorder="1" applyAlignment="1">
      <alignment horizontal="left"/>
    </xf>
    <xf numFmtId="0" fontId="2" fillId="13" borderId="26" xfId="9" applyFont="1" applyFill="1" applyBorder="1" applyAlignment="1">
      <alignment horizontal="left"/>
    </xf>
    <xf numFmtId="0" fontId="2" fillId="13" borderId="26" xfId="9" applyFont="1" applyFill="1" applyBorder="1" applyAlignment="1">
      <alignment horizontal="center"/>
    </xf>
    <xf numFmtId="164" fontId="2" fillId="13" borderId="27" xfId="9" applyNumberFormat="1" applyFont="1" applyFill="1" applyBorder="1" applyAlignment="1">
      <alignment horizontal="left"/>
    </xf>
    <xf numFmtId="0" fontId="2" fillId="3" borderId="25" xfId="9" applyFont="1" applyFill="1" applyBorder="1" applyAlignment="1">
      <alignment horizontal="left"/>
    </xf>
    <xf numFmtId="164" fontId="2" fillId="3" borderId="26" xfId="9" applyNumberFormat="1" applyFont="1" applyFill="1" applyBorder="1" applyAlignment="1">
      <alignment horizontal="left"/>
    </xf>
    <xf numFmtId="164" fontId="2" fillId="3" borderId="27" xfId="9" applyNumberFormat="1" applyFont="1" applyFill="1" applyBorder="1" applyAlignment="1">
      <alignment horizontal="left"/>
    </xf>
    <xf numFmtId="0" fontId="2" fillId="0" borderId="22" xfId="9" applyFont="1" applyBorder="1" applyAlignment="1">
      <alignment horizontal="left"/>
    </xf>
    <xf numFmtId="0" fontId="2" fillId="0" borderId="1" xfId="9" applyFont="1" applyBorder="1" applyAlignment="1">
      <alignment horizontal="left"/>
    </xf>
    <xf numFmtId="0" fontId="26" fillId="0" borderId="15" xfId="9" applyFont="1" applyBorder="1" applyAlignment="1">
      <alignment horizontal="left"/>
    </xf>
    <xf numFmtId="0" fontId="26" fillId="0" borderId="42" xfId="9" applyFont="1" applyBorder="1" applyAlignment="1">
      <alignment horizontal="left"/>
    </xf>
    <xf numFmtId="0" fontId="26" fillId="0" borderId="22" xfId="9" applyFont="1" applyBorder="1" applyAlignment="1">
      <alignment horizontal="left"/>
    </xf>
    <xf numFmtId="0" fontId="26" fillId="0" borderId="1" xfId="9" applyFont="1" applyBorder="1" applyAlignment="1">
      <alignment horizontal="left"/>
    </xf>
    <xf numFmtId="4" fontId="2" fillId="11" borderId="31" xfId="9" applyNumberFormat="1" applyFont="1" applyFill="1" applyBorder="1" applyAlignment="1">
      <alignment horizontal="left"/>
    </xf>
    <xf numFmtId="164" fontId="2" fillId="11" borderId="1" xfId="9" applyNumberFormat="1" applyFont="1" applyFill="1" applyBorder="1" applyAlignment="1">
      <alignment horizontal="left"/>
    </xf>
    <xf numFmtId="4" fontId="2" fillId="11" borderId="32" xfId="9" applyNumberFormat="1" applyFont="1" applyFill="1" applyBorder="1" applyAlignment="1">
      <alignment horizontal="left" wrapText="1"/>
    </xf>
    <xf numFmtId="0" fontId="2" fillId="13" borderId="31" xfId="9" applyFont="1" applyFill="1" applyBorder="1" applyAlignment="1">
      <alignment horizontal="center"/>
    </xf>
    <xf numFmtId="0" fontId="6" fillId="13" borderId="1" xfId="9" applyFont="1" applyFill="1" applyBorder="1" applyAlignment="1">
      <alignment horizontal="center"/>
    </xf>
    <xf numFmtId="0" fontId="2" fillId="13" borderId="1" xfId="9" applyFont="1" applyFill="1" applyBorder="1" applyAlignment="1">
      <alignment horizontal="left" wrapText="1"/>
    </xf>
    <xf numFmtId="0" fontId="2" fillId="13" borderId="1" xfId="9" applyFont="1" applyFill="1" applyBorder="1" applyAlignment="1">
      <alignment horizontal="center" wrapText="1"/>
    </xf>
    <xf numFmtId="164" fontId="2" fillId="13" borderId="32" xfId="9" applyNumberFormat="1" applyFont="1" applyFill="1" applyBorder="1" applyAlignment="1">
      <alignment horizontal="left" wrapText="1"/>
    </xf>
    <xf numFmtId="0" fontId="2" fillId="3" borderId="31" xfId="9" applyFont="1" applyFill="1" applyBorder="1" applyAlignment="1">
      <alignment horizontal="left"/>
    </xf>
    <xf numFmtId="164" fontId="2" fillId="3" borderId="1" xfId="9" applyNumberFormat="1" applyFont="1" applyFill="1" applyBorder="1" applyAlignment="1">
      <alignment horizontal="left"/>
    </xf>
    <xf numFmtId="164" fontId="2" fillId="3" borderId="32" xfId="9" applyNumberFormat="1" applyFont="1" applyFill="1" applyBorder="1" applyAlignment="1">
      <alignment horizontal="left"/>
    </xf>
    <xf numFmtId="4" fontId="4" fillId="19" borderId="31" xfId="9" applyNumberFormat="1" applyFont="1" applyFill="1" applyBorder="1" applyAlignment="1">
      <alignment horizontal="left"/>
    </xf>
    <xf numFmtId="164" fontId="2" fillId="19" borderId="1" xfId="9" applyNumberFormat="1" applyFont="1" applyFill="1" applyBorder="1" applyAlignment="1">
      <alignment horizontal="left"/>
    </xf>
    <xf numFmtId="4" fontId="2" fillId="19" borderId="32" xfId="9" applyNumberFormat="1" applyFont="1" applyFill="1" applyBorder="1" applyAlignment="1">
      <alignment horizontal="left" wrapText="1"/>
    </xf>
    <xf numFmtId="0" fontId="4" fillId="11" borderId="31" xfId="9" applyFont="1" applyFill="1" applyBorder="1" applyAlignment="1">
      <alignment horizontal="left"/>
    </xf>
    <xf numFmtId="164" fontId="4" fillId="11" borderId="1" xfId="9" applyNumberFormat="1" applyFont="1" applyFill="1" applyBorder="1" applyAlignment="1">
      <alignment horizontal="center" wrapText="1"/>
    </xf>
    <xf numFmtId="164" fontId="4" fillId="11" borderId="32" xfId="9" applyNumberFormat="1" applyFont="1" applyFill="1" applyBorder="1" applyAlignment="1">
      <alignment horizontal="center" wrapText="1"/>
    </xf>
    <xf numFmtId="164" fontId="2" fillId="11" borderId="1" xfId="9" applyNumberFormat="1" applyFont="1" applyFill="1" applyBorder="1" applyAlignment="1">
      <alignment horizontal="right"/>
    </xf>
    <xf numFmtId="0" fontId="2" fillId="13" borderId="1" xfId="9" applyFont="1" applyFill="1" applyBorder="1" applyAlignment="1">
      <alignment horizontal="left"/>
    </xf>
    <xf numFmtId="0" fontId="2" fillId="13" borderId="1" xfId="9" applyFont="1" applyFill="1" applyBorder="1" applyAlignment="1">
      <alignment horizontal="center"/>
    </xf>
    <xf numFmtId="164" fontId="2" fillId="13" borderId="32" xfId="9" applyNumberFormat="1" applyFont="1" applyFill="1" applyBorder="1" applyAlignment="1">
      <alignment horizontal="right"/>
    </xf>
    <xf numFmtId="0" fontId="4" fillId="3" borderId="31" xfId="9" applyFont="1" applyFill="1" applyBorder="1" applyAlignment="1">
      <alignment horizontal="left"/>
    </xf>
    <xf numFmtId="164" fontId="4" fillId="3" borderId="1" xfId="9" applyNumberFormat="1" applyFont="1" applyFill="1" applyBorder="1" applyAlignment="1">
      <alignment horizontal="center" wrapText="1"/>
    </xf>
    <xf numFmtId="164" fontId="4" fillId="3" borderId="32" xfId="9" applyNumberFormat="1" applyFont="1" applyFill="1" applyBorder="1" applyAlignment="1">
      <alignment horizontal="center" wrapText="1"/>
    </xf>
    <xf numFmtId="164" fontId="2" fillId="3" borderId="1" xfId="9" applyNumberFormat="1" applyFont="1" applyFill="1" applyBorder="1" applyAlignment="1">
      <alignment horizontal="right"/>
    </xf>
    <xf numFmtId="164" fontId="2" fillId="3" borderId="32" xfId="9" applyNumberFormat="1" applyFont="1" applyFill="1" applyBorder="1" applyAlignment="1">
      <alignment horizontal="right"/>
    </xf>
    <xf numFmtId="4" fontId="4" fillId="8" borderId="31" xfId="9" applyNumberFormat="1" applyFont="1" applyFill="1" applyBorder="1" applyAlignment="1">
      <alignment horizontal="left"/>
    </xf>
    <xf numFmtId="164" fontId="4" fillId="8" borderId="1" xfId="9" applyNumberFormat="1" applyFont="1" applyFill="1" applyBorder="1" applyAlignment="1">
      <alignment horizontal="right"/>
    </xf>
    <xf numFmtId="4" fontId="4" fillId="8" borderId="32" xfId="9" applyNumberFormat="1" applyFont="1" applyFill="1" applyBorder="1" applyAlignment="1">
      <alignment horizontal="left" wrapText="1"/>
    </xf>
    <xf numFmtId="164" fontId="4" fillId="3" borderId="1" xfId="9" applyNumberFormat="1" applyFont="1" applyFill="1" applyBorder="1" applyAlignment="1">
      <alignment horizontal="right"/>
    </xf>
    <xf numFmtId="164" fontId="4" fillId="3" borderId="32" xfId="9" applyNumberFormat="1" applyFont="1" applyFill="1" applyBorder="1" applyAlignment="1">
      <alignment horizontal="right"/>
    </xf>
    <xf numFmtId="164" fontId="2" fillId="19" borderId="1" xfId="9" applyNumberFormat="1" applyFont="1" applyFill="1" applyBorder="1" applyAlignment="1">
      <alignment horizontal="right"/>
    </xf>
    <xf numFmtId="0" fontId="4" fillId="23" borderId="31" xfId="9" applyFont="1" applyFill="1" applyBorder="1" applyAlignment="1">
      <alignment horizontal="left"/>
    </xf>
    <xf numFmtId="0" fontId="6" fillId="23" borderId="1" xfId="9" applyFont="1" applyFill="1" applyBorder="1" applyAlignment="1">
      <alignment horizontal="left"/>
    </xf>
    <xf numFmtId="0" fontId="4" fillId="23" borderId="1" xfId="9" applyFont="1" applyFill="1" applyBorder="1" applyAlignment="1">
      <alignment horizontal="left"/>
    </xf>
    <xf numFmtId="0" fontId="4" fillId="23" borderId="1" xfId="9" applyFont="1" applyFill="1" applyBorder="1" applyAlignment="1">
      <alignment horizontal="center"/>
    </xf>
    <xf numFmtId="164" fontId="4" fillId="23" borderId="32" xfId="9" applyNumberFormat="1" applyFont="1" applyFill="1" applyBorder="1" applyAlignment="1">
      <alignment horizontal="right"/>
    </xf>
    <xf numFmtId="0" fontId="4" fillId="13" borderId="31" xfId="9" applyFont="1" applyFill="1" applyBorder="1" applyAlignment="1">
      <alignment horizontal="left"/>
    </xf>
    <xf numFmtId="0" fontId="6" fillId="13" borderId="1" xfId="9" applyFont="1" applyFill="1" applyBorder="1" applyAlignment="1">
      <alignment horizontal="left"/>
    </xf>
    <xf numFmtId="0" fontId="4" fillId="13" borderId="1" xfId="9" applyFont="1" applyFill="1" applyBorder="1" applyAlignment="1">
      <alignment horizontal="left"/>
    </xf>
    <xf numFmtId="0" fontId="4" fillId="13" borderId="1" xfId="9" applyFont="1" applyFill="1" applyBorder="1" applyAlignment="1">
      <alignment horizontal="center"/>
    </xf>
    <xf numFmtId="164" fontId="4" fillId="13" borderId="32" xfId="9" applyNumberFormat="1" applyFont="1" applyFill="1" applyBorder="1" applyAlignment="1">
      <alignment horizontal="right"/>
    </xf>
    <xf numFmtId="4" fontId="2" fillId="8" borderId="32" xfId="9" applyNumberFormat="1" applyFont="1" applyFill="1" applyBorder="1" applyAlignment="1">
      <alignment horizontal="left" wrapText="1"/>
    </xf>
    <xf numFmtId="0" fontId="2" fillId="3" borderId="31" xfId="9" applyFont="1" applyFill="1" applyBorder="1" applyAlignment="1">
      <alignment horizontal="left" wrapText="1"/>
    </xf>
    <xf numFmtId="0" fontId="2" fillId="10" borderId="31" xfId="9" applyFont="1" applyFill="1" applyBorder="1" applyAlignment="1">
      <alignment horizontal="left"/>
    </xf>
    <xf numFmtId="0" fontId="6" fillId="10" borderId="1" xfId="9" applyFont="1" applyFill="1" applyBorder="1" applyAlignment="1">
      <alignment horizontal="left"/>
    </xf>
    <xf numFmtId="0" fontId="2" fillId="10" borderId="1" xfId="9" applyFont="1" applyFill="1" applyBorder="1" applyAlignment="1">
      <alignment horizontal="left"/>
    </xf>
    <xf numFmtId="0" fontId="2" fillId="10" borderId="1" xfId="9" applyFont="1" applyFill="1" applyBorder="1" applyAlignment="1">
      <alignment horizontal="center"/>
    </xf>
    <xf numFmtId="164" fontId="4" fillId="10" borderId="32" xfId="9" applyNumberFormat="1" applyFont="1" applyFill="1" applyBorder="1" applyAlignment="1">
      <alignment horizontal="right"/>
    </xf>
    <xf numFmtId="0" fontId="6" fillId="23" borderId="1" xfId="9" applyFont="1" applyFill="1" applyBorder="1" applyAlignment="1">
      <alignment horizontal="center"/>
    </xf>
    <xf numFmtId="0" fontId="4" fillId="13" borderId="31" xfId="9" applyFont="1" applyFill="1" applyBorder="1" applyAlignment="1">
      <alignment wrapText="1"/>
    </xf>
    <xf numFmtId="0" fontId="6" fillId="13" borderId="1" xfId="9" applyFont="1" applyFill="1" applyBorder="1" applyAlignment="1">
      <alignment wrapText="1"/>
    </xf>
    <xf numFmtId="0" fontId="4" fillId="13" borderId="1" xfId="9" applyFont="1" applyFill="1" applyBorder="1" applyAlignment="1">
      <alignment wrapText="1"/>
    </xf>
    <xf numFmtId="0" fontId="4" fillId="13" borderId="1" xfId="9" applyFont="1" applyFill="1" applyBorder="1" applyAlignment="1">
      <alignment horizontal="center" wrapText="1"/>
    </xf>
    <xf numFmtId="164" fontId="4" fillId="13" borderId="32" xfId="9" applyNumberFormat="1" applyFont="1" applyFill="1" applyBorder="1" applyAlignment="1">
      <alignment wrapText="1"/>
    </xf>
    <xf numFmtId="164" fontId="4" fillId="11" borderId="1" xfId="9" applyNumberFormat="1" applyFont="1" applyFill="1" applyBorder="1" applyAlignment="1">
      <alignment horizontal="right"/>
    </xf>
    <xf numFmtId="164" fontId="4" fillId="11" borderId="32" xfId="9" applyNumberFormat="1" applyFont="1" applyFill="1" applyBorder="1" applyAlignment="1">
      <alignment horizontal="right"/>
    </xf>
    <xf numFmtId="0" fontId="4" fillId="13" borderId="31" xfId="9" applyFont="1" applyFill="1" applyBorder="1" applyAlignment="1">
      <alignment horizontal="center"/>
    </xf>
    <xf numFmtId="0" fontId="2" fillId="0" borderId="15" xfId="9" applyFont="1" applyBorder="1"/>
    <xf numFmtId="0" fontId="2" fillId="0" borderId="42" xfId="9" applyFont="1" applyBorder="1"/>
    <xf numFmtId="0" fontId="2" fillId="18" borderId="31" xfId="9" applyFont="1" applyFill="1" applyBorder="1" applyAlignment="1">
      <alignment horizontal="left"/>
    </xf>
    <xf numFmtId="164" fontId="2" fillId="18" borderId="1" xfId="9" applyNumberFormat="1" applyFont="1" applyFill="1" applyBorder="1" applyAlignment="1">
      <alignment horizontal="right"/>
    </xf>
    <xf numFmtId="164" fontId="2" fillId="18" borderId="32" xfId="9" applyNumberFormat="1" applyFont="1" applyFill="1" applyBorder="1" applyAlignment="1">
      <alignment horizontal="right"/>
    </xf>
    <xf numFmtId="0" fontId="2" fillId="0" borderId="22" xfId="9" applyFont="1" applyBorder="1"/>
    <xf numFmtId="0" fontId="2" fillId="0" borderId="1" xfId="9" applyFont="1" applyBorder="1"/>
    <xf numFmtId="0" fontId="4" fillId="18" borderId="31" xfId="9" applyFont="1" applyFill="1" applyBorder="1"/>
    <xf numFmtId="164" fontId="4" fillId="18" borderId="1" xfId="9" applyNumberFormat="1" applyFont="1" applyFill="1" applyBorder="1"/>
    <xf numFmtId="164" fontId="4" fillId="18" borderId="32" xfId="9" applyNumberFormat="1" applyFont="1" applyFill="1" applyBorder="1"/>
    <xf numFmtId="0" fontId="2" fillId="18" borderId="31" xfId="9" applyFont="1" applyFill="1" applyBorder="1"/>
    <xf numFmtId="164" fontId="2" fillId="18" borderId="1" xfId="9" applyNumberFormat="1" applyFont="1" applyFill="1" applyBorder="1"/>
    <xf numFmtId="0" fontId="4" fillId="11" borderId="31" xfId="9" applyFont="1" applyFill="1" applyBorder="1"/>
    <xf numFmtId="164" fontId="2" fillId="11" borderId="32" xfId="9" applyNumberFormat="1" applyFont="1" applyFill="1" applyBorder="1" applyAlignment="1">
      <alignment horizontal="right"/>
    </xf>
    <xf numFmtId="0" fontId="4" fillId="3" borderId="31" xfId="9" applyFont="1" applyFill="1" applyBorder="1"/>
    <xf numFmtId="0" fontId="2" fillId="3" borderId="31" xfId="9" applyFont="1" applyFill="1" applyBorder="1"/>
    <xf numFmtId="0" fontId="2" fillId="13" borderId="31" xfId="9" applyFont="1" applyFill="1" applyBorder="1"/>
    <xf numFmtId="0" fontId="6" fillId="13" borderId="1" xfId="9" applyFont="1" applyFill="1" applyBorder="1"/>
    <xf numFmtId="0" fontId="2" fillId="13" borderId="1" xfId="9" applyFont="1" applyFill="1" applyBorder="1"/>
    <xf numFmtId="164" fontId="2" fillId="13" borderId="32" xfId="9" applyNumberFormat="1" applyFont="1" applyFill="1" applyBorder="1"/>
    <xf numFmtId="0" fontId="2" fillId="13" borderId="35" xfId="9" applyFont="1" applyFill="1" applyBorder="1"/>
    <xf numFmtId="0" fontId="6" fillId="13" borderId="36" xfId="9" applyFont="1" applyFill="1" applyBorder="1"/>
    <xf numFmtId="0" fontId="2" fillId="13" borderId="36" xfId="9" applyFont="1" applyFill="1" applyBorder="1"/>
    <xf numFmtId="0" fontId="2" fillId="13" borderId="36" xfId="9" applyFont="1" applyFill="1" applyBorder="1" applyAlignment="1">
      <alignment horizontal="center"/>
    </xf>
    <xf numFmtId="164" fontId="2" fillId="13" borderId="37" xfId="9" applyNumberFormat="1" applyFont="1" applyFill="1" applyBorder="1"/>
    <xf numFmtId="4" fontId="2" fillId="0" borderId="16" xfId="9" applyNumberFormat="1" applyFont="1" applyBorder="1" applyAlignment="1">
      <alignment horizontal="left"/>
    </xf>
    <xf numFmtId="164" fontId="2" fillId="0" borderId="16" xfId="9" applyNumberFormat="1" applyFont="1" applyBorder="1" applyAlignment="1">
      <alignment horizontal="right"/>
    </xf>
    <xf numFmtId="4" fontId="2" fillId="0" borderId="16" xfId="9" applyNumberFormat="1" applyFont="1" applyBorder="1" applyAlignment="1">
      <alignment horizontal="left" wrapText="1"/>
    </xf>
    <xf numFmtId="0" fontId="2" fillId="0" borderId="16" xfId="9" applyFont="1" applyBorder="1"/>
    <xf numFmtId="0" fontId="6" fillId="0" borderId="16" xfId="9" applyFont="1" applyBorder="1"/>
    <xf numFmtId="4" fontId="2" fillId="0" borderId="16" xfId="9" applyNumberFormat="1" applyFont="1" applyBorder="1"/>
    <xf numFmtId="4" fontId="2" fillId="0" borderId="16" xfId="9" applyNumberFormat="1" applyFont="1" applyBorder="1" applyAlignment="1">
      <alignment horizontal="center"/>
    </xf>
    <xf numFmtId="164" fontId="2" fillId="0" borderId="16" xfId="9" applyNumberFormat="1" applyFont="1" applyBorder="1"/>
    <xf numFmtId="0" fontId="2" fillId="3" borderId="31" xfId="9" applyFont="1" applyFill="1" applyBorder="1" applyAlignment="1">
      <alignment wrapText="1"/>
    </xf>
    <xf numFmtId="4" fontId="2" fillId="0" borderId="1" xfId="9" applyNumberFormat="1" applyFont="1" applyBorder="1" applyAlignment="1">
      <alignment horizontal="left"/>
    </xf>
    <xf numFmtId="164" fontId="2" fillId="0" borderId="1" xfId="9" applyNumberFormat="1" applyFont="1" applyBorder="1" applyAlignment="1">
      <alignment horizontal="right"/>
    </xf>
    <xf numFmtId="4" fontId="2" fillId="0" borderId="1" xfId="9" applyNumberFormat="1" applyFont="1" applyBorder="1" applyAlignment="1">
      <alignment horizontal="left" wrapText="1"/>
    </xf>
    <xf numFmtId="0" fontId="6" fillId="0" borderId="1" xfId="9" applyFont="1" applyBorder="1"/>
    <xf numFmtId="4" fontId="2" fillId="0" borderId="1" xfId="9" applyNumberFormat="1" applyFont="1" applyBorder="1"/>
    <xf numFmtId="4" fontId="2" fillId="0" borderId="1" xfId="9" applyNumberFormat="1" applyFont="1" applyBorder="1" applyAlignment="1">
      <alignment horizontal="center"/>
    </xf>
    <xf numFmtId="164" fontId="2" fillId="0" borderId="1" xfId="9" applyNumberFormat="1" applyFont="1" applyBorder="1"/>
    <xf numFmtId="0" fontId="2" fillId="0" borderId="14" xfId="9" applyFont="1" applyBorder="1"/>
    <xf numFmtId="4" fontId="2" fillId="14" borderId="25" xfId="9" applyNumberFormat="1" applyFont="1" applyFill="1" applyBorder="1" applyAlignment="1">
      <alignment horizontal="left"/>
    </xf>
    <xf numFmtId="164" fontId="2" fillId="14" borderId="26" xfId="9" applyNumberFormat="1" applyFont="1" applyFill="1" applyBorder="1" applyAlignment="1">
      <alignment horizontal="left"/>
    </xf>
    <xf numFmtId="4" fontId="2" fillId="14" borderId="26" xfId="9" applyNumberFormat="1" applyFont="1" applyFill="1" applyBorder="1" applyAlignment="1">
      <alignment horizontal="left" wrapText="1"/>
    </xf>
    <xf numFmtId="4" fontId="6" fillId="14" borderId="26" xfId="9" applyNumberFormat="1" applyFont="1" applyFill="1" applyBorder="1" applyAlignment="1">
      <alignment horizontal="left" wrapText="1"/>
    </xf>
    <xf numFmtId="0" fontId="2" fillId="14" borderId="26" xfId="9" applyFont="1" applyFill="1" applyBorder="1" applyAlignment="1">
      <alignment horizontal="left"/>
    </xf>
    <xf numFmtId="0" fontId="2" fillId="14" borderId="26" xfId="9" applyFont="1" applyFill="1" applyBorder="1" applyAlignment="1">
      <alignment horizontal="center"/>
    </xf>
    <xf numFmtId="164" fontId="2" fillId="14" borderId="27" xfId="9" applyNumberFormat="1" applyFont="1" applyFill="1" applyBorder="1" applyAlignment="1">
      <alignment horizontal="left"/>
    </xf>
    <xf numFmtId="0" fontId="2" fillId="0" borderId="48" xfId="9" applyFont="1" applyBorder="1"/>
    <xf numFmtId="4" fontId="10" fillId="9" borderId="31" xfId="9" applyNumberFormat="1" applyFont="1" applyFill="1" applyBorder="1" applyAlignment="1">
      <alignment horizontal="left"/>
    </xf>
    <xf numFmtId="164" fontId="10" fillId="9" borderId="1" xfId="9" applyNumberFormat="1" applyFont="1" applyFill="1" applyBorder="1" applyAlignment="1">
      <alignment horizontal="left"/>
    </xf>
    <xf numFmtId="4" fontId="10" fillId="9" borderId="1" xfId="9" applyNumberFormat="1" applyFont="1" applyFill="1" applyBorder="1" applyAlignment="1">
      <alignment horizontal="left" wrapText="1"/>
    </xf>
    <xf numFmtId="4" fontId="17" fillId="9" borderId="1" xfId="9" applyNumberFormat="1" applyFont="1" applyFill="1" applyBorder="1" applyAlignment="1">
      <alignment horizontal="left" wrapText="1"/>
    </xf>
    <xf numFmtId="0" fontId="10" fillId="9" borderId="1" xfId="9" applyFont="1" applyFill="1" applyBorder="1" applyAlignment="1">
      <alignment horizontal="left"/>
    </xf>
    <xf numFmtId="0" fontId="10" fillId="9" borderId="1" xfId="9" applyFont="1" applyFill="1" applyBorder="1" applyAlignment="1">
      <alignment horizontal="center"/>
    </xf>
    <xf numFmtId="164" fontId="10" fillId="9" borderId="32" xfId="9" applyNumberFormat="1" applyFont="1" applyFill="1" applyBorder="1" applyAlignment="1">
      <alignment horizontal="left"/>
    </xf>
    <xf numFmtId="4" fontId="2" fillId="14" borderId="31" xfId="9" applyNumberFormat="1" applyFont="1" applyFill="1" applyBorder="1" applyAlignment="1">
      <alignment horizontal="left"/>
    </xf>
    <xf numFmtId="164" fontId="2" fillId="14" borderId="1" xfId="9" applyNumberFormat="1" applyFont="1" applyFill="1" applyBorder="1" applyAlignment="1">
      <alignment horizontal="left"/>
    </xf>
    <xf numFmtId="0" fontId="2" fillId="14" borderId="1" xfId="9" applyFont="1" applyFill="1" applyBorder="1" applyAlignment="1">
      <alignment horizontal="left"/>
    </xf>
    <xf numFmtId="0" fontId="6" fillId="14" borderId="1" xfId="9" applyFont="1" applyFill="1" applyBorder="1" applyAlignment="1">
      <alignment horizontal="left"/>
    </xf>
    <xf numFmtId="0" fontId="2" fillId="14" borderId="1" xfId="9" applyFont="1" applyFill="1" applyBorder="1" applyAlignment="1">
      <alignment horizontal="center"/>
    </xf>
    <xf numFmtId="164" fontId="4" fillId="14" borderId="32" xfId="9" applyNumberFormat="1" applyFont="1" applyFill="1" applyBorder="1" applyAlignment="1">
      <alignment wrapText="1"/>
    </xf>
    <xf numFmtId="4" fontId="4" fillId="14" borderId="31" xfId="9" applyNumberFormat="1" applyFont="1" applyFill="1" applyBorder="1" applyAlignment="1">
      <alignment horizontal="left"/>
    </xf>
    <xf numFmtId="164" fontId="4" fillId="14" borderId="1" xfId="9" applyNumberFormat="1" applyFont="1" applyFill="1" applyBorder="1" applyAlignment="1">
      <alignment horizontal="left"/>
    </xf>
    <xf numFmtId="4" fontId="4" fillId="14" borderId="1" xfId="9" applyNumberFormat="1" applyFont="1" applyFill="1" applyBorder="1" applyAlignment="1">
      <alignment horizontal="left" wrapText="1"/>
    </xf>
    <xf numFmtId="4" fontId="6" fillId="14" borderId="1" xfId="9" applyNumberFormat="1" applyFont="1" applyFill="1" applyBorder="1" applyAlignment="1">
      <alignment horizontal="left" wrapText="1"/>
    </xf>
    <xf numFmtId="0" fontId="4" fillId="14" borderId="1" xfId="9" applyFont="1" applyFill="1" applyBorder="1" applyAlignment="1">
      <alignment horizontal="left"/>
    </xf>
    <xf numFmtId="0" fontId="4" fillId="14" borderId="1" xfId="9" applyFont="1" applyFill="1" applyBorder="1" applyAlignment="1">
      <alignment horizontal="center"/>
    </xf>
    <xf numFmtId="164" fontId="4" fillId="14" borderId="32" xfId="9" applyNumberFormat="1" applyFont="1" applyFill="1" applyBorder="1"/>
    <xf numFmtId="4" fontId="2" fillId="14" borderId="1" xfId="9" applyNumberFormat="1" applyFont="1" applyFill="1" applyBorder="1" applyAlignment="1">
      <alignment horizontal="left" wrapText="1"/>
    </xf>
    <xf numFmtId="164" fontId="4" fillId="14" borderId="32" xfId="9" applyNumberFormat="1" applyFont="1" applyFill="1" applyBorder="1" applyAlignment="1">
      <alignment horizontal="left"/>
    </xf>
    <xf numFmtId="164" fontId="4" fillId="14" borderId="32" xfId="9" applyNumberFormat="1" applyFont="1" applyFill="1" applyBorder="1" applyAlignment="1">
      <alignment horizontal="right"/>
    </xf>
    <xf numFmtId="4" fontId="4" fillId="14" borderId="1" xfId="9" applyNumberFormat="1" applyFont="1" applyFill="1" applyBorder="1" applyAlignment="1">
      <alignment horizontal="center" wrapText="1"/>
    </xf>
    <xf numFmtId="164" fontId="2" fillId="14" borderId="32" xfId="9" applyNumberFormat="1" applyFont="1" applyFill="1" applyBorder="1" applyAlignment="1">
      <alignment horizontal="right"/>
    </xf>
    <xf numFmtId="4" fontId="2" fillId="14" borderId="35" xfId="9" applyNumberFormat="1" applyFont="1" applyFill="1" applyBorder="1" applyAlignment="1">
      <alignment horizontal="left"/>
    </xf>
    <xf numFmtId="164" fontId="2" fillId="14" borderId="36" xfId="9" applyNumberFormat="1" applyFont="1" applyFill="1" applyBorder="1" applyAlignment="1">
      <alignment horizontal="left"/>
    </xf>
    <xf numFmtId="4" fontId="2" fillId="14" borderId="36" xfId="9" applyNumberFormat="1" applyFont="1" applyFill="1" applyBorder="1" applyAlignment="1">
      <alignment horizontal="left" wrapText="1"/>
    </xf>
    <xf numFmtId="4" fontId="6" fillId="14" borderId="36" xfId="9" applyNumberFormat="1" applyFont="1" applyFill="1" applyBorder="1" applyAlignment="1">
      <alignment horizontal="left" wrapText="1"/>
    </xf>
    <xf numFmtId="0" fontId="2" fillId="14" borderId="36" xfId="9" applyFont="1" applyFill="1" applyBorder="1" applyAlignment="1">
      <alignment horizontal="left"/>
    </xf>
    <xf numFmtId="0" fontId="2" fillId="14" borderId="36" xfId="9" applyFont="1" applyFill="1" applyBorder="1" applyAlignment="1">
      <alignment horizontal="center"/>
    </xf>
    <xf numFmtId="164" fontId="2" fillId="14" borderId="37" xfId="9" applyNumberFormat="1" applyFont="1" applyFill="1" applyBorder="1" applyAlignment="1">
      <alignment horizontal="right"/>
    </xf>
    <xf numFmtId="164" fontId="2" fillId="0" borderId="1" xfId="9" applyNumberFormat="1" applyFont="1" applyBorder="1" applyAlignment="1">
      <alignment horizontal="left"/>
    </xf>
    <xf numFmtId="164" fontId="2" fillId="0" borderId="16" xfId="9" applyNumberFormat="1" applyFont="1" applyBorder="1" applyAlignment="1">
      <alignment horizontal="left"/>
    </xf>
    <xf numFmtId="0" fontId="2" fillId="0" borderId="16" xfId="9" applyFont="1" applyBorder="1" applyAlignment="1">
      <alignment horizontal="left"/>
    </xf>
    <xf numFmtId="4" fontId="6" fillId="0" borderId="16" xfId="9" applyNumberFormat="1" applyFont="1" applyBorder="1" applyAlignment="1">
      <alignment horizontal="left"/>
    </xf>
    <xf numFmtId="4" fontId="6" fillId="0" borderId="1" xfId="9" applyNumberFormat="1" applyFont="1" applyBorder="1" applyAlignment="1">
      <alignment horizontal="left" wrapText="1"/>
    </xf>
    <xf numFmtId="0" fontId="2" fillId="0" borderId="1" xfId="9" applyFont="1" applyBorder="1" applyAlignment="1">
      <alignment horizontal="center"/>
    </xf>
    <xf numFmtId="0" fontId="4" fillId="3" borderId="35" xfId="9" applyFont="1" applyFill="1" applyBorder="1"/>
    <xf numFmtId="164" fontId="4" fillId="3" borderId="36" xfId="9" applyNumberFormat="1" applyFont="1" applyFill="1" applyBorder="1"/>
    <xf numFmtId="164" fontId="4" fillId="3" borderId="37" xfId="9" applyNumberFormat="1" applyFont="1" applyFill="1" applyBorder="1"/>
    <xf numFmtId="0" fontId="4" fillId="0" borderId="16" xfId="9" applyFont="1" applyBorder="1"/>
    <xf numFmtId="164" fontId="4" fillId="0" borderId="16" xfId="9" applyNumberFormat="1" applyFont="1" applyBorder="1"/>
    <xf numFmtId="0" fontId="4" fillId="0" borderId="1" xfId="9" applyFont="1" applyBorder="1"/>
    <xf numFmtId="164" fontId="4" fillId="0" borderId="1" xfId="9" applyNumberFormat="1" applyFont="1" applyBorder="1"/>
    <xf numFmtId="0" fontId="2" fillId="0" borderId="1" xfId="3" applyFont="1" applyBorder="1" applyAlignment="1">
      <alignment horizontal="center"/>
    </xf>
    <xf numFmtId="0" fontId="2" fillId="0" borderId="1" xfId="3" applyFont="1" applyBorder="1"/>
    <xf numFmtId="176" fontId="4" fillId="0" borderId="1" xfId="3" applyNumberFormat="1" applyFont="1" applyBorder="1"/>
    <xf numFmtId="0" fontId="4" fillId="0" borderId="1" xfId="3" applyFont="1" applyBorder="1"/>
    <xf numFmtId="0" fontId="4" fillId="0" borderId="1" xfId="3" applyFont="1" applyBorder="1" applyAlignment="1">
      <alignment horizontal="right"/>
    </xf>
    <xf numFmtId="177" fontId="4" fillId="0" borderId="1" xfId="3" applyNumberFormat="1" applyFont="1" applyBorder="1" applyAlignment="1">
      <alignment horizontal="right"/>
    </xf>
    <xf numFmtId="0" fontId="9" fillId="12" borderId="1" xfId="3" applyFont="1" applyFill="1" applyBorder="1" applyAlignment="1">
      <alignment horizontal="center"/>
    </xf>
    <xf numFmtId="0" fontId="7" fillId="12" borderId="1" xfId="3" applyFont="1" applyFill="1" applyBorder="1"/>
    <xf numFmtId="176" fontId="7" fillId="12" borderId="1" xfId="3" applyNumberFormat="1" applyFont="1" applyFill="1" applyBorder="1"/>
    <xf numFmtId="0" fontId="7" fillId="12" borderId="1" xfId="3" applyFont="1" applyFill="1" applyBorder="1" applyAlignment="1">
      <alignment horizontal="right"/>
    </xf>
    <xf numFmtId="177" fontId="7" fillId="12" borderId="1" xfId="3" applyNumberFormat="1" applyFont="1" applyFill="1" applyBorder="1" applyAlignment="1">
      <alignment horizontal="right"/>
    </xf>
    <xf numFmtId="0" fontId="9" fillId="12" borderId="1" xfId="3" applyFont="1" applyFill="1" applyBorder="1"/>
    <xf numFmtId="0" fontId="13" fillId="13" borderId="1" xfId="3" applyFont="1" applyFill="1" applyBorder="1" applyAlignment="1">
      <alignment horizontal="center"/>
    </xf>
    <xf numFmtId="166" fontId="10" fillId="13" borderId="1" xfId="3" applyNumberFormat="1" applyFont="1" applyFill="1" applyBorder="1" applyAlignment="1">
      <alignment horizontal="left"/>
    </xf>
    <xf numFmtId="176" fontId="10" fillId="13" borderId="1" xfId="3" applyNumberFormat="1" applyFont="1" applyFill="1" applyBorder="1" applyAlignment="1">
      <alignment horizontal="left"/>
    </xf>
    <xf numFmtId="0" fontId="10" fillId="13" borderId="1" xfId="3" applyFont="1" applyFill="1" applyBorder="1"/>
    <xf numFmtId="0" fontId="10" fillId="13" borderId="1" xfId="3" applyFont="1" applyFill="1" applyBorder="1" applyAlignment="1">
      <alignment horizontal="right"/>
    </xf>
    <xf numFmtId="177" fontId="10" fillId="13" borderId="1" xfId="3" applyNumberFormat="1" applyFont="1" applyFill="1" applyBorder="1" applyAlignment="1">
      <alignment horizontal="right"/>
    </xf>
    <xf numFmtId="0" fontId="13" fillId="13" borderId="1" xfId="3" applyFont="1" applyFill="1" applyBorder="1"/>
    <xf numFmtId="167" fontId="4" fillId="12" borderId="1" xfId="3" applyNumberFormat="1" applyFont="1" applyFill="1" applyBorder="1" applyAlignment="1">
      <alignment horizontal="center"/>
    </xf>
    <xf numFmtId="167" fontId="4" fillId="12" borderId="1" xfId="3" applyNumberFormat="1" applyFont="1" applyFill="1" applyBorder="1"/>
    <xf numFmtId="177" fontId="4" fillId="12" borderId="1" xfId="3" applyNumberFormat="1" applyFont="1" applyFill="1" applyBorder="1" applyAlignment="1">
      <alignment horizontal="center"/>
    </xf>
    <xf numFmtId="168" fontId="4" fillId="13" borderId="1" xfId="3" applyNumberFormat="1" applyFont="1" applyFill="1" applyBorder="1" applyAlignment="1">
      <alignment horizontal="center"/>
    </xf>
    <xf numFmtId="168" fontId="4" fillId="13" borderId="1" xfId="3" applyNumberFormat="1" applyFont="1" applyFill="1" applyBorder="1"/>
    <xf numFmtId="176" fontId="4" fillId="13" borderId="1" xfId="3" applyNumberFormat="1" applyFont="1" applyFill="1" applyBorder="1" applyAlignment="1">
      <alignment horizontal="center"/>
    </xf>
    <xf numFmtId="176" fontId="4" fillId="0" borderId="1" xfId="3" applyNumberFormat="1" applyFont="1" applyBorder="1" applyAlignment="1">
      <alignment horizontal="center"/>
    </xf>
    <xf numFmtId="178" fontId="4" fillId="0" borderId="1" xfId="3" applyNumberFormat="1" applyFont="1" applyBorder="1" applyAlignment="1">
      <alignment horizontal="center"/>
    </xf>
    <xf numFmtId="178" fontId="4" fillId="0" borderId="1" xfId="3" applyNumberFormat="1" applyFont="1" applyBorder="1" applyAlignment="1">
      <alignment horizontal="right"/>
    </xf>
    <xf numFmtId="178" fontId="2" fillId="0" borderId="1" xfId="3" applyNumberFormat="1" applyFont="1" applyBorder="1" applyAlignment="1">
      <alignment horizontal="center"/>
    </xf>
    <xf numFmtId="0" fontId="13" fillId="0" borderId="1" xfId="3" applyFont="1" applyBorder="1" applyAlignment="1">
      <alignment horizontal="center"/>
    </xf>
    <xf numFmtId="0" fontId="10" fillId="6" borderId="1" xfId="3" applyFont="1" applyFill="1" applyBorder="1"/>
    <xf numFmtId="176" fontId="10" fillId="6" borderId="1" xfId="3" applyNumberFormat="1" applyFont="1" applyFill="1" applyBorder="1"/>
    <xf numFmtId="0" fontId="47" fillId="6" borderId="1" xfId="3" applyFont="1" applyFill="1" applyBorder="1"/>
    <xf numFmtId="176" fontId="47" fillId="6" borderId="1" xfId="3" applyNumberFormat="1" applyFont="1" applyFill="1" applyBorder="1" applyAlignment="1">
      <alignment horizontal="right"/>
    </xf>
    <xf numFmtId="0" fontId="4" fillId="0" borderId="1" xfId="3" applyFont="1" applyBorder="1" applyAlignment="1">
      <alignment horizontal="center"/>
    </xf>
    <xf numFmtId="176" fontId="4" fillId="5" borderId="1" xfId="3" applyNumberFormat="1" applyFont="1" applyFill="1" applyBorder="1" applyAlignment="1">
      <alignment horizontal="center"/>
    </xf>
    <xf numFmtId="176" fontId="4" fillId="8" borderId="1" xfId="3" applyNumberFormat="1" applyFont="1" applyFill="1" applyBorder="1" applyAlignment="1">
      <alignment horizontal="center"/>
    </xf>
    <xf numFmtId="176" fontId="4" fillId="18" borderId="1" xfId="3" applyNumberFormat="1" applyFont="1" applyFill="1" applyBorder="1" applyAlignment="1">
      <alignment horizontal="center"/>
    </xf>
    <xf numFmtId="176" fontId="4" fillId="24" borderId="1" xfId="3" applyNumberFormat="1" applyFont="1" applyFill="1" applyBorder="1" applyAlignment="1">
      <alignment horizontal="center"/>
    </xf>
    <xf numFmtId="176" fontId="4" fillId="12" borderId="1" xfId="3" applyNumberFormat="1" applyFont="1" applyFill="1" applyBorder="1" applyAlignment="1">
      <alignment horizontal="center"/>
    </xf>
    <xf numFmtId="176" fontId="15" fillId="0" borderId="1" xfId="3" applyNumberFormat="1" applyFont="1" applyBorder="1" applyAlignment="1">
      <alignment horizontal="center"/>
    </xf>
    <xf numFmtId="0" fontId="4" fillId="25" borderId="1" xfId="3" applyFont="1" applyFill="1" applyBorder="1"/>
    <xf numFmtId="176" fontId="4" fillId="25" borderId="1" xfId="3" applyNumberFormat="1" applyFont="1" applyFill="1" applyBorder="1" applyAlignment="1">
      <alignment horizontal="center"/>
    </xf>
    <xf numFmtId="176" fontId="10" fillId="6" borderId="1" xfId="3" applyNumberFormat="1" applyFont="1" applyFill="1" applyBorder="1" applyAlignment="1">
      <alignment horizontal="center"/>
    </xf>
    <xf numFmtId="0" fontId="13" fillId="0" borderId="1" xfId="3" applyFont="1" applyBorder="1"/>
    <xf numFmtId="0" fontId="15" fillId="0" borderId="1" xfId="3" applyFont="1" applyBorder="1" applyAlignment="1">
      <alignment horizontal="center"/>
    </xf>
    <xf numFmtId="176" fontId="4" fillId="6" borderId="1" xfId="3" applyNumberFormat="1" applyFont="1" applyFill="1" applyBorder="1" applyAlignment="1">
      <alignment horizontal="center"/>
    </xf>
    <xf numFmtId="176" fontId="15" fillId="6" borderId="1" xfId="3" applyNumberFormat="1" applyFont="1" applyFill="1" applyBorder="1" applyAlignment="1">
      <alignment horizontal="center"/>
    </xf>
    <xf numFmtId="38" fontId="4" fillId="0" borderId="1" xfId="3" applyNumberFormat="1" applyFont="1" applyBorder="1" applyAlignment="1">
      <alignment horizontal="center"/>
    </xf>
    <xf numFmtId="176" fontId="15" fillId="0" borderId="1" xfId="3" applyNumberFormat="1" applyFont="1" applyBorder="1"/>
    <xf numFmtId="176" fontId="15" fillId="0" borderId="1" xfId="3" applyNumberFormat="1" applyFont="1" applyBorder="1" applyAlignment="1">
      <alignment horizontal="right"/>
    </xf>
    <xf numFmtId="176" fontId="2" fillId="0" borderId="1" xfId="3" applyNumberFormat="1" applyFont="1" applyBorder="1"/>
    <xf numFmtId="0" fontId="10" fillId="25" borderId="1" xfId="3" applyFont="1" applyFill="1" applyBorder="1"/>
    <xf numFmtId="176" fontId="10" fillId="25" borderId="1" xfId="3" applyNumberFormat="1" applyFont="1" applyFill="1" applyBorder="1"/>
    <xf numFmtId="0" fontId="10" fillId="25" borderId="1" xfId="3" applyFont="1" applyFill="1" applyBorder="1" applyAlignment="1">
      <alignment horizontal="right"/>
    </xf>
    <xf numFmtId="0" fontId="10" fillId="25" borderId="1" xfId="3" applyFont="1" applyFill="1" applyBorder="1" applyAlignment="1">
      <alignment horizontal="center"/>
    </xf>
    <xf numFmtId="176" fontId="4" fillId="25" borderId="1" xfId="3" applyNumberFormat="1" applyFont="1" applyFill="1" applyBorder="1"/>
    <xf numFmtId="0" fontId="4" fillId="5" borderId="1" xfId="3" applyFont="1" applyFill="1" applyBorder="1" applyAlignment="1">
      <alignment horizontal="center"/>
    </xf>
    <xf numFmtId="0" fontId="4" fillId="5" borderId="1" xfId="3" applyFont="1" applyFill="1" applyBorder="1" applyAlignment="1">
      <alignment horizontal="right"/>
    </xf>
    <xf numFmtId="0" fontId="5" fillId="0" borderId="1" xfId="3" applyFont="1" applyBorder="1"/>
    <xf numFmtId="0" fontId="15" fillId="0" borderId="1" xfId="3" applyFont="1" applyBorder="1" applyAlignment="1">
      <alignment horizontal="right"/>
    </xf>
    <xf numFmtId="0" fontId="48" fillId="0" borderId="1" xfId="3" applyFont="1" applyBorder="1" applyAlignment="1">
      <alignment horizontal="center"/>
    </xf>
    <xf numFmtId="0" fontId="48" fillId="0" borderId="1" xfId="3" applyFont="1" applyBorder="1" applyAlignment="1">
      <alignment horizontal="right"/>
    </xf>
    <xf numFmtId="177" fontId="15" fillId="0" borderId="1" xfId="3" applyNumberFormat="1" applyFont="1" applyBorder="1" applyAlignment="1">
      <alignment horizontal="right"/>
    </xf>
    <xf numFmtId="49" fontId="39" fillId="0" borderId="1" xfId="3" applyNumberFormat="1" applyFont="1" applyBorder="1"/>
    <xf numFmtId="0" fontId="39" fillId="0" borderId="1" xfId="3" applyFont="1" applyBorder="1"/>
    <xf numFmtId="49" fontId="39" fillId="0" borderId="1" xfId="3" applyNumberFormat="1" applyFont="1" applyBorder="1" applyAlignment="1">
      <alignment horizontal="center"/>
    </xf>
    <xf numFmtId="2" fontId="5" fillId="0" borderId="1" xfId="3" applyNumberFormat="1" applyFont="1" applyBorder="1" applyAlignment="1">
      <alignment horizontal="center"/>
    </xf>
    <xf numFmtId="0" fontId="16" fillId="0" borderId="1" xfId="3" applyFont="1" applyBorder="1"/>
    <xf numFmtId="0" fontId="3" fillId="0" borderId="1" xfId="3" applyFont="1" applyBorder="1" applyAlignment="1">
      <alignment horizontal="right"/>
    </xf>
    <xf numFmtId="2" fontId="49" fillId="0" borderId="1" xfId="3" applyNumberFormat="1" applyFont="1" applyBorder="1" applyAlignment="1">
      <alignment horizontal="right"/>
    </xf>
    <xf numFmtId="2" fontId="2" fillId="0" borderId="1" xfId="3" applyNumberFormat="1" applyFont="1" applyBorder="1" applyAlignment="1">
      <alignment horizontal="right"/>
    </xf>
    <xf numFmtId="2" fontId="50" fillId="0" borderId="1" xfId="3" applyNumberFormat="1" applyFont="1" applyBorder="1" applyAlignment="1">
      <alignment horizontal="right"/>
    </xf>
    <xf numFmtId="0" fontId="6" fillId="0" borderId="1" xfId="3" applyFont="1" applyBorder="1" applyAlignment="1">
      <alignment horizontal="left"/>
    </xf>
    <xf numFmtId="0" fontId="6" fillId="0" borderId="1" xfId="3" applyFont="1" applyBorder="1" applyAlignment="1">
      <alignment horizontal="right"/>
    </xf>
    <xf numFmtId="0" fontId="16" fillId="0" borderId="1" xfId="3" applyFont="1" applyBorder="1" applyAlignment="1">
      <alignment horizontal="left"/>
    </xf>
    <xf numFmtId="179" fontId="2" fillId="0" borderId="1" xfId="3" applyNumberFormat="1" applyFont="1" applyBorder="1" applyAlignment="1">
      <alignment horizontal="center"/>
    </xf>
    <xf numFmtId="0" fontId="51" fillId="0" borderId="1" xfId="3" applyFont="1" applyBorder="1" applyAlignment="1">
      <alignment horizontal="center"/>
    </xf>
    <xf numFmtId="2" fontId="38" fillId="0" borderId="1" xfId="3" applyNumberFormat="1" applyFont="1" applyBorder="1" applyAlignment="1">
      <alignment horizontal="right"/>
    </xf>
    <xf numFmtId="0" fontId="2" fillId="0" borderId="1" xfId="3" applyFont="1" applyBorder="1" applyAlignment="1">
      <alignment horizontal="left"/>
    </xf>
    <xf numFmtId="177" fontId="14" fillId="0" borderId="1" xfId="3" applyNumberFormat="1" applyFont="1" applyBorder="1" applyAlignment="1">
      <alignment horizontal="center"/>
    </xf>
    <xf numFmtId="2" fontId="52" fillId="0" borderId="1" xfId="3" applyNumberFormat="1" applyFont="1" applyBorder="1" applyAlignment="1">
      <alignment horizontal="right"/>
    </xf>
    <xf numFmtId="179" fontId="2" fillId="0" borderId="15" xfId="3" applyNumberFormat="1" applyFont="1" applyBorder="1" applyAlignment="1">
      <alignment horizontal="center"/>
    </xf>
    <xf numFmtId="0" fontId="2" fillId="0" borderId="42" xfId="3" applyFont="1" applyBorder="1" applyAlignment="1">
      <alignment horizontal="left"/>
    </xf>
    <xf numFmtId="0" fontId="2" fillId="0" borderId="22" xfId="3" applyFont="1" applyBorder="1"/>
    <xf numFmtId="0" fontId="15" fillId="0" borderId="1" xfId="3" applyFont="1" applyBorder="1"/>
    <xf numFmtId="166" fontId="10" fillId="3" borderId="1" xfId="1" applyNumberFormat="1" applyFont="1" applyFill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166" fontId="7" fillId="12" borderId="2" xfId="3" applyNumberFormat="1" applyFont="1" applyFill="1" applyBorder="1" applyAlignment="1">
      <alignment horizontal="center"/>
    </xf>
    <xf numFmtId="166" fontId="7" fillId="12" borderId="3" xfId="3" applyNumberFormat="1" applyFont="1" applyFill="1" applyBorder="1" applyAlignment="1">
      <alignment horizontal="center"/>
    </xf>
    <xf numFmtId="166" fontId="7" fillId="12" borderId="4" xfId="3" applyNumberFormat="1" applyFont="1" applyFill="1" applyBorder="1" applyAlignment="1">
      <alignment horizontal="center"/>
    </xf>
    <xf numFmtId="166" fontId="7" fillId="12" borderId="8" xfId="3" applyNumberFormat="1" applyFont="1" applyFill="1" applyBorder="1" applyAlignment="1">
      <alignment horizontal="center"/>
    </xf>
    <xf numFmtId="166" fontId="7" fillId="12" borderId="9" xfId="3" applyNumberFormat="1" applyFont="1" applyFill="1" applyBorder="1" applyAlignment="1">
      <alignment horizontal="center"/>
    </xf>
    <xf numFmtId="166" fontId="7" fillId="12" borderId="10" xfId="3" applyNumberFormat="1" applyFont="1" applyFill="1" applyBorder="1" applyAlignment="1">
      <alignment horizontal="center"/>
    </xf>
    <xf numFmtId="0" fontId="4" fillId="17" borderId="25" xfId="3" applyFont="1" applyFill="1" applyBorder="1" applyAlignment="1">
      <alignment horizontal="center"/>
    </xf>
    <xf numFmtId="0" fontId="4" fillId="17" borderId="26" xfId="3" applyFont="1" applyFill="1" applyBorder="1" applyAlignment="1">
      <alignment horizontal="center"/>
    </xf>
    <xf numFmtId="0" fontId="4" fillId="17" borderId="27" xfId="3" applyFont="1" applyFill="1" applyBorder="1" applyAlignment="1">
      <alignment horizontal="center"/>
    </xf>
    <xf numFmtId="0" fontId="4" fillId="6" borderId="28" xfId="3" applyFont="1" applyFill="1" applyBorder="1" applyAlignment="1">
      <alignment horizontal="center" wrapText="1"/>
    </xf>
    <xf numFmtId="0" fontId="4" fillId="6" borderId="29" xfId="3" applyFont="1" applyFill="1" applyBorder="1" applyAlignment="1">
      <alignment horizontal="center" wrapText="1"/>
    </xf>
    <xf numFmtId="0" fontId="4" fillId="6" borderId="30" xfId="3" applyFont="1" applyFill="1" applyBorder="1" applyAlignment="1">
      <alignment horizontal="center" wrapText="1"/>
    </xf>
    <xf numFmtId="168" fontId="4" fillId="7" borderId="25" xfId="3" applyNumberFormat="1" applyFont="1" applyFill="1" applyBorder="1" applyAlignment="1">
      <alignment horizontal="center"/>
    </xf>
    <xf numFmtId="168" fontId="4" fillId="7" borderId="26" xfId="3" applyNumberFormat="1" applyFont="1" applyFill="1" applyBorder="1" applyAlignment="1">
      <alignment horizontal="center"/>
    </xf>
    <xf numFmtId="168" fontId="4" fillId="7" borderId="31" xfId="3" applyNumberFormat="1" applyFont="1" applyFill="1" applyBorder="1" applyAlignment="1">
      <alignment horizontal="center"/>
    </xf>
    <xf numFmtId="168" fontId="4" fillId="7" borderId="1" xfId="3" applyNumberFormat="1" applyFont="1" applyFill="1" applyBorder="1" applyAlignment="1">
      <alignment horizontal="center"/>
    </xf>
    <xf numFmtId="168" fontId="4" fillId="5" borderId="25" xfId="3" applyNumberFormat="1" applyFont="1" applyFill="1" applyBorder="1" applyAlignment="1">
      <alignment horizontal="center"/>
    </xf>
    <xf numFmtId="168" fontId="4" fillId="5" borderId="26" xfId="3" applyNumberFormat="1" applyFont="1" applyFill="1" applyBorder="1" applyAlignment="1">
      <alignment horizontal="center"/>
    </xf>
    <xf numFmtId="168" fontId="4" fillId="5" borderId="27" xfId="3" applyNumberFormat="1" applyFont="1" applyFill="1" applyBorder="1" applyAlignment="1">
      <alignment horizontal="center"/>
    </xf>
    <xf numFmtId="168" fontId="4" fillId="18" borderId="31" xfId="3" applyNumberFormat="1" applyFont="1" applyFill="1" applyBorder="1" applyAlignment="1">
      <alignment horizontal="center"/>
    </xf>
    <xf numFmtId="168" fontId="4" fillId="18" borderId="1" xfId="3" applyNumberFormat="1" applyFont="1" applyFill="1" applyBorder="1" applyAlignment="1">
      <alignment horizontal="center"/>
    </xf>
    <xf numFmtId="168" fontId="4" fillId="18" borderId="32" xfId="3" applyNumberFormat="1" applyFont="1" applyFill="1" applyBorder="1" applyAlignment="1">
      <alignment horizontal="center"/>
    </xf>
    <xf numFmtId="166" fontId="7" fillId="14" borderId="18" xfId="3" applyNumberFormat="1" applyFont="1" applyFill="1" applyBorder="1" applyAlignment="1">
      <alignment horizontal="left"/>
    </xf>
    <xf numFmtId="166" fontId="7" fillId="14" borderId="19" xfId="3" applyNumberFormat="1" applyFont="1" applyFill="1" applyBorder="1" applyAlignment="1">
      <alignment horizontal="left"/>
    </xf>
    <xf numFmtId="166" fontId="7" fillId="14" borderId="20" xfId="3" applyNumberFormat="1" applyFont="1" applyFill="1" applyBorder="1" applyAlignment="1">
      <alignment horizontal="left"/>
    </xf>
    <xf numFmtId="0" fontId="46" fillId="8" borderId="15" xfId="9" applyFont="1" applyFill="1" applyBorder="1" applyAlignment="1">
      <alignment horizontal="center"/>
    </xf>
    <xf numFmtId="0" fontId="46" fillId="8" borderId="22" xfId="9" applyFont="1" applyFill="1" applyBorder="1" applyAlignment="1">
      <alignment horizontal="center"/>
    </xf>
    <xf numFmtId="4" fontId="27" fillId="20" borderId="31" xfId="9" applyNumberFormat="1" applyFont="1" applyFill="1" applyBorder="1" applyAlignment="1">
      <alignment horizontal="center"/>
    </xf>
    <xf numFmtId="4" fontId="27" fillId="20" borderId="1" xfId="9" applyNumberFormat="1" applyFont="1" applyFill="1" applyBorder="1" applyAlignment="1">
      <alignment horizontal="center"/>
    </xf>
    <xf numFmtId="4" fontId="27" fillId="20" borderId="32" xfId="9" applyNumberFormat="1" applyFont="1" applyFill="1" applyBorder="1" applyAlignment="1">
      <alignment horizontal="center"/>
    </xf>
    <xf numFmtId="0" fontId="27" fillId="21" borderId="31" xfId="9" applyFont="1" applyFill="1" applyBorder="1" applyAlignment="1">
      <alignment horizontal="center"/>
    </xf>
    <xf numFmtId="0" fontId="27" fillId="21" borderId="1" xfId="9" applyFont="1" applyFill="1" applyBorder="1" applyAlignment="1">
      <alignment horizontal="center"/>
    </xf>
    <xf numFmtId="0" fontId="27" fillId="21" borderId="32" xfId="9" applyFont="1" applyFill="1" applyBorder="1" applyAlignment="1">
      <alignment horizontal="center"/>
    </xf>
    <xf numFmtId="0" fontId="27" fillId="22" borderId="31" xfId="9" applyFont="1" applyFill="1" applyBorder="1" applyAlignment="1">
      <alignment horizontal="center"/>
    </xf>
    <xf numFmtId="0" fontId="27" fillId="22" borderId="1" xfId="9" applyFont="1" applyFill="1" applyBorder="1" applyAlignment="1">
      <alignment horizontal="center"/>
    </xf>
    <xf numFmtId="0" fontId="27" fillId="22" borderId="32" xfId="9" applyFont="1" applyFill="1" applyBorder="1" applyAlignment="1">
      <alignment horizontal="center"/>
    </xf>
    <xf numFmtId="4" fontId="27" fillId="8" borderId="31" xfId="9" applyNumberFormat="1" applyFont="1" applyFill="1" applyBorder="1" applyAlignment="1">
      <alignment horizontal="center"/>
    </xf>
    <xf numFmtId="4" fontId="27" fillId="8" borderId="1" xfId="9" applyNumberFormat="1" applyFont="1" applyFill="1" applyBorder="1" applyAlignment="1">
      <alignment horizontal="center"/>
    </xf>
    <xf numFmtId="4" fontId="27" fillId="8" borderId="32" xfId="9" applyNumberFormat="1" applyFont="1" applyFill="1" applyBorder="1" applyAlignment="1">
      <alignment horizontal="center"/>
    </xf>
    <xf numFmtId="0" fontId="27" fillId="8" borderId="31" xfId="9" applyFont="1" applyFill="1" applyBorder="1" applyAlignment="1">
      <alignment horizontal="center"/>
    </xf>
    <xf numFmtId="0" fontId="27" fillId="8" borderId="1" xfId="9" applyFont="1" applyFill="1" applyBorder="1" applyAlignment="1">
      <alignment horizontal="center"/>
    </xf>
    <xf numFmtId="0" fontId="27" fillId="8" borderId="32" xfId="9" applyFont="1" applyFill="1" applyBorder="1" applyAlignment="1">
      <alignment horizontal="center"/>
    </xf>
    <xf numFmtId="4" fontId="2" fillId="11" borderId="31" xfId="9" applyNumberFormat="1" applyFont="1" applyFill="1" applyBorder="1" applyAlignment="1">
      <alignment horizontal="left" wrapText="1"/>
    </xf>
    <xf numFmtId="4" fontId="2" fillId="11" borderId="1" xfId="9" applyNumberFormat="1" applyFont="1" applyFill="1" applyBorder="1" applyAlignment="1">
      <alignment horizontal="left" wrapText="1"/>
    </xf>
    <xf numFmtId="4" fontId="2" fillId="11" borderId="32" xfId="9" applyNumberFormat="1" applyFont="1" applyFill="1" applyBorder="1" applyAlignment="1">
      <alignment horizontal="left" wrapText="1"/>
    </xf>
    <xf numFmtId="0" fontId="2" fillId="13" borderId="43" xfId="9" applyFont="1" applyFill="1" applyBorder="1" applyAlignment="1">
      <alignment horizontal="left" wrapText="1"/>
    </xf>
    <xf numFmtId="0" fontId="2" fillId="13" borderId="42" xfId="9" applyFont="1" applyFill="1" applyBorder="1" applyAlignment="1">
      <alignment horizontal="left" wrapText="1"/>
    </xf>
    <xf numFmtId="0" fontId="2" fillId="13" borderId="44" xfId="9" applyFont="1" applyFill="1" applyBorder="1" applyAlignment="1">
      <alignment horizontal="left" wrapText="1"/>
    </xf>
    <xf numFmtId="4" fontId="2" fillId="11" borderId="45" xfId="9" applyNumberFormat="1" applyFont="1" applyFill="1" applyBorder="1" applyAlignment="1">
      <alignment horizontal="left" wrapText="1"/>
    </xf>
    <xf numFmtId="4" fontId="2" fillId="11" borderId="46" xfId="9" applyNumberFormat="1" applyFont="1" applyFill="1" applyBorder="1" applyAlignment="1">
      <alignment horizontal="left" wrapText="1"/>
    </xf>
    <xf numFmtId="4" fontId="2" fillId="11" borderId="47" xfId="9" applyNumberFormat="1" applyFont="1" applyFill="1" applyBorder="1" applyAlignment="1">
      <alignment horizontal="left" wrapText="1"/>
    </xf>
    <xf numFmtId="0" fontId="2" fillId="13" borderId="31" xfId="9" applyFont="1" applyFill="1" applyBorder="1" applyAlignment="1">
      <alignment wrapText="1"/>
    </xf>
    <xf numFmtId="0" fontId="2" fillId="13" borderId="1" xfId="9" applyFont="1" applyFill="1" applyBorder="1" applyAlignment="1">
      <alignment wrapText="1"/>
    </xf>
    <xf numFmtId="0" fontId="2" fillId="13" borderId="32" xfId="9" applyFont="1" applyFill="1" applyBorder="1" applyAlignment="1">
      <alignment wrapText="1"/>
    </xf>
    <xf numFmtId="0" fontId="4" fillId="13" borderId="1" xfId="9" applyFont="1" applyFill="1" applyBorder="1" applyAlignment="1">
      <alignment horizontal="left" wrapText="1"/>
    </xf>
    <xf numFmtId="0" fontId="4" fillId="13" borderId="32" xfId="9" applyFont="1" applyFill="1" applyBorder="1" applyAlignment="1">
      <alignment horizontal="left" wrapText="1"/>
    </xf>
    <xf numFmtId="4" fontId="4" fillId="11" borderId="31" xfId="9" applyNumberFormat="1" applyFont="1" applyFill="1" applyBorder="1" applyAlignment="1">
      <alignment horizontal="left" wrapText="1"/>
    </xf>
    <xf numFmtId="4" fontId="4" fillId="11" borderId="1" xfId="9" applyNumberFormat="1" applyFont="1" applyFill="1" applyBorder="1" applyAlignment="1">
      <alignment horizontal="left" wrapText="1"/>
    </xf>
    <xf numFmtId="4" fontId="4" fillId="11" borderId="32" xfId="9" applyNumberFormat="1" applyFont="1" applyFill="1" applyBorder="1" applyAlignment="1">
      <alignment horizontal="left" wrapText="1"/>
    </xf>
    <xf numFmtId="0" fontId="2" fillId="13" borderId="31" xfId="9" applyFont="1" applyFill="1" applyBorder="1" applyAlignment="1">
      <alignment horizontal="left" wrapText="1"/>
    </xf>
    <xf numFmtId="0" fontId="2" fillId="13" borderId="1" xfId="9" applyFont="1" applyFill="1" applyBorder="1" applyAlignment="1">
      <alignment horizontal="left" wrapText="1"/>
    </xf>
    <xf numFmtId="0" fontId="2" fillId="13" borderId="32" xfId="9" applyFont="1" applyFill="1" applyBorder="1" applyAlignment="1">
      <alignment horizontal="left" wrapText="1"/>
    </xf>
  </cellXfs>
  <cellStyles count="10">
    <cellStyle name="Comma 2" xfId="8" xr:uid="{5B6E9F0F-3E35-42D2-A04A-99080B758859}"/>
    <cellStyle name="Currency 2" xfId="6" xr:uid="{2C77D091-4DA1-4272-98D3-99F4C380B823}"/>
    <cellStyle name="Normal" xfId="0" builtinId="0"/>
    <cellStyle name="Normal 2" xfId="3" xr:uid="{4ED9F369-118C-4249-BE53-A17925DC72D1}"/>
    <cellStyle name="Normal 2 2" xfId="4" xr:uid="{B272899B-F970-4A7E-9C02-03D2B90D0B61}"/>
    <cellStyle name="Normal 2 3 2" xfId="2" xr:uid="{4546094D-D4A1-4866-B726-DF59EE65B630}"/>
    <cellStyle name="Normal 59" xfId="5" xr:uid="{B820678B-21D0-4FD4-880A-E92C558417A8}"/>
    <cellStyle name="Normal 64" xfId="1" xr:uid="{C1C6F7C4-2A8C-41E4-9896-038E80429776}"/>
    <cellStyle name="Normal 64 2" xfId="9" xr:uid="{FDFF57AF-AE0C-4A2B-AC16-21B334B01BBD}"/>
    <cellStyle name="Percent 2" xfId="7" xr:uid="{63634A3B-7106-46B7-90EB-68349C618B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227384</xdr:colOff>
      <xdr:row>3</xdr:row>
      <xdr:rowOff>42395</xdr:rowOff>
    </xdr:from>
    <xdr:ext cx="333069" cy="265111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BB81F7B8-44B3-4B28-81A5-7492799F3F1C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84" y="450358"/>
          <a:ext cx="333069" cy="26511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396825</xdr:colOff>
      <xdr:row>1</xdr:row>
      <xdr:rowOff>3432</xdr:rowOff>
    </xdr:from>
    <xdr:ext cx="412067" cy="341228"/>
    <xdr:pic>
      <xdr:nvPicPr>
        <xdr:cNvPr id="2" name="Picture 1">
          <a:extLst>
            <a:ext uri="{FF2B5EF4-FFF2-40B4-BE49-F238E27FC236}">
              <a16:creationId xmlns:a16="http://schemas.microsoft.com/office/drawing/2014/main" id="{14676EBF-9668-48D3-8472-41F8C7524693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773" y="130041"/>
          <a:ext cx="412067" cy="34122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1463040</xdr:colOff>
      <xdr:row>1</xdr:row>
      <xdr:rowOff>1</xdr:rowOff>
    </xdr:from>
    <xdr:to>
      <xdr:col>4</xdr:col>
      <xdr:colOff>1948376</xdr:colOff>
      <xdr:row>2</xdr:row>
      <xdr:rowOff>239151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39B395-1D9E-4339-8DC8-C798C24CAF46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628" y="119576"/>
          <a:ext cx="485336" cy="4009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1139483</xdr:colOff>
      <xdr:row>1</xdr:row>
      <xdr:rowOff>112541</xdr:rowOff>
    </xdr:from>
    <xdr:to>
      <xdr:col>4</xdr:col>
      <xdr:colOff>1624819</xdr:colOff>
      <xdr:row>4</xdr:row>
      <xdr:rowOff>113079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1807F3-2B1F-426C-A880-0D575F548333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714" y="232116"/>
          <a:ext cx="485336" cy="4014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140676</xdr:colOff>
      <xdr:row>0</xdr:row>
      <xdr:rowOff>114887</xdr:rowOff>
    </xdr:from>
    <xdr:to>
      <xdr:col>3</xdr:col>
      <xdr:colOff>19185</xdr:colOff>
      <xdr:row>3</xdr:row>
      <xdr:rowOff>63946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201E38-397D-4139-8525-808908A7F363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90" y="114887"/>
          <a:ext cx="377912" cy="3499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1171728</xdr:colOff>
      <xdr:row>0</xdr:row>
      <xdr:rowOff>38597</xdr:rowOff>
    </xdr:from>
    <xdr:to>
      <xdr:col>5</xdr:col>
      <xdr:colOff>20096</xdr:colOff>
      <xdr:row>2</xdr:row>
      <xdr:rowOff>70339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0CCF34-F076-4875-8940-69B8F737DA98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1888" y="38597"/>
          <a:ext cx="346577" cy="27792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95228</xdr:colOff>
      <xdr:row>3</xdr:row>
      <xdr:rowOff>38959</xdr:rowOff>
    </xdr:from>
    <xdr:ext cx="294340" cy="242396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99377320-8641-47F7-80F1-E7CDEF914E8B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28" y="383617"/>
          <a:ext cx="294340" cy="24239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75452</xdr:colOff>
      <xdr:row>4</xdr:row>
      <xdr:rowOff>46679</xdr:rowOff>
    </xdr:from>
    <xdr:ext cx="438018" cy="375352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30667DFA-D0FE-4101-BB5D-679363270426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52" y="595319"/>
          <a:ext cx="438018" cy="37535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75930</xdr:colOff>
      <xdr:row>3</xdr:row>
      <xdr:rowOff>23096</xdr:rowOff>
    </xdr:from>
    <xdr:ext cx="367743" cy="258256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C21249E3-581E-4F68-8528-AB1B13C05D6F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30" y="395890"/>
          <a:ext cx="367743" cy="25825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183346</xdr:colOff>
      <xdr:row>3</xdr:row>
      <xdr:rowOff>12831</xdr:rowOff>
    </xdr:from>
    <xdr:ext cx="308859" cy="281082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ADF96DE0-D6D5-4F5F-8ADD-616D02CAFEC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46" y="385625"/>
          <a:ext cx="308859" cy="28108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SYC%20-%202013.11.18\RS%20-%20Budgets\2013%20-%20Budget\Budget%202013%20Proposed%20BM%20-%202013.01.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e19bb150c8d329\Documents\2%20-%20QUEEN%20CITY\1_QC%20Treasurer\1%20-%20QC%20Budgets%20Monthly%20Financials\2019.11%20Reporting\PSYC%20-%202013.11.18\RS%20-%20Budgets\2013%20-%20Budget\Budget%202013%20Proposed%20BM%20-%202013.01.0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/Documents/7%20-%20Calendars/Calendars%20Excel/Master%20Yearly%20One%20Page%202017_2025/OnePageYrCalendars_2017_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/Documents/2%20-%20QUEEN%20CITY/1_QC%20Spreadsheets/1_QC%20Spreadsheets%20OAc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3%20-%20Special%20Reporting/QC%20Taxes%20%5e0%20Licenses/QC%20A%20-%20Lewis%20Titland%20General/Lewis_FY19-20_TaxReporting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/Documents/2%20-%20PSYC/A%20-%20Secretary%202017-2018/Calendars/Calendar%20Mo2Mo%202018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4%20-%20Special%20Reporting/QC%20Invoicing/RollQuartersBillings_20-2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_000/Documents/2%20-%20PSYC%20Documents/z%20-%20Other%20Topics/Cruises/Cruise%20&amp;%20Social%20Planning%20for%202017/CruisesSocialsHistoryScheduling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QC_Financials_2021.09_J_Revisedc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QC_Financials_2021.09_JoyceFu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 Budget Planning"/>
      <sheetName val="2012 budget planning"/>
      <sheetName val="Dues Structure"/>
      <sheetName val="Dock Fees"/>
    </sheetNames>
    <sheetDataSet>
      <sheetData sheetId="0" refreshError="1"/>
      <sheetData sheetId="1" refreshError="1"/>
      <sheetData sheetId="2">
        <row r="12">
          <cell r="B12">
            <v>107</v>
          </cell>
        </row>
        <row r="13">
          <cell r="B13">
            <v>22</v>
          </cell>
        </row>
        <row r="14">
          <cell r="B14">
            <v>17</v>
          </cell>
        </row>
        <row r="15">
          <cell r="B15">
            <v>10</v>
          </cell>
        </row>
      </sheetData>
      <sheetData sheetId="3">
        <row r="10">
          <cell r="D10">
            <v>2112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 Budget Planning"/>
      <sheetName val="2012 budget planning"/>
      <sheetName val="Dues Structure"/>
      <sheetName val="Dock Fees"/>
    </sheetNames>
    <sheetDataSet>
      <sheetData sheetId="0" refreshError="1"/>
      <sheetData sheetId="1" refreshError="1"/>
      <sheetData sheetId="2">
        <row r="12">
          <cell r="B12">
            <v>107</v>
          </cell>
        </row>
        <row r="13">
          <cell r="B13">
            <v>22</v>
          </cell>
        </row>
        <row r="14">
          <cell r="B14">
            <v>17</v>
          </cell>
        </row>
        <row r="15">
          <cell r="B15">
            <v>10</v>
          </cell>
        </row>
      </sheetData>
      <sheetData sheetId="3">
        <row r="10">
          <cell r="D10">
            <v>2112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"/>
      <sheetName val="2018"/>
      <sheetName val="2019"/>
      <sheetName val="2020"/>
      <sheetName val="2021"/>
      <sheetName val="2022"/>
      <sheetName val="2023"/>
      <sheetName val="2024"/>
      <sheetName val="2025"/>
    </sheetNames>
    <sheetDataSet>
      <sheetData sheetId="0"/>
      <sheetData sheetId="1">
        <row r="1">
          <cell r="B1">
            <v>2018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all To Do"/>
      <sheetName val="Treas Overall"/>
      <sheetName val="Officers Cmtes Appts"/>
      <sheetName val="Officers Cmtes Sort Alpha"/>
      <sheetName val="Officers Cmtes Sort Committee"/>
      <sheetName val="Forms Expense Report"/>
      <sheetName val="Overall Procedures"/>
      <sheetName val="Contacts"/>
      <sheetName val="Officers Cmtes Sort Alpha Name"/>
    </sheetNames>
    <definedNames>
      <definedName name="DaysAndWeeks" refersTo="#REF!" sheetId="2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xes &amp; Pd Family"/>
      <sheetName val="Lewis_FY19-20_TaxReporting"/>
    </sheetNames>
    <definedNames>
      <definedName name="DaysAndWeeks" refersTo="#REF!"/>
    </defined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 Calendar Full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Holidays"/>
      <sheetName val="Settings"/>
      <sheetName val="Calendar Mo2Mo 2018"/>
    </sheetNames>
    <sheetDataSet>
      <sheetData sheetId="0">
        <row r="3">
          <cell r="X3">
            <v>2018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>
        <row r="4">
          <cell r="I4" t="str">
            <v>SUNDAY</v>
          </cell>
          <cell r="R4">
            <v>2018</v>
          </cell>
        </row>
        <row r="5">
          <cell r="I5" t="b">
            <v>1</v>
          </cell>
        </row>
        <row r="6">
          <cell r="I6" t="b">
            <v>1</v>
          </cell>
        </row>
        <row r="7">
          <cell r="I7" t="b">
            <v>1</v>
          </cell>
        </row>
      </sheetData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s Rolls (2)"/>
      <sheetName val="RollQuartersBillings_20-21"/>
    </sheetNames>
    <definedNames>
      <definedName name="CalYear" refersTo="#REF!"/>
    </definedNames>
    <sheetDataSet>
      <sheetData sheetId="0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ises &amp; Socials"/>
      <sheetName val="Cruises &amp; Socials Sort 1"/>
      <sheetName val="CruisesSocialsHistoryScheduling"/>
    </sheetNames>
    <definedNames>
      <definedName name="DaysAndWeeks" refersTo="#REF!"/>
    </definedNames>
    <sheetDataSet>
      <sheetData sheetId="0"/>
      <sheetData sheetId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 To Do &amp; Notes"/>
      <sheetName val="Job Duties OA"/>
      <sheetName val="Job Duties By Time"/>
      <sheetName val="Job Duties Reporting"/>
      <sheetName val="Accts &amp; Codes"/>
      <sheetName val="BLANK BLANK 1"/>
      <sheetName val="Financials Snapshot 20-21 Rev"/>
      <sheetName val="Financials Snapshot 20-21 Orig"/>
      <sheetName val="Fiscal Highlights 20-21"/>
      <sheetName val="Income Statement 20-21 Rev"/>
      <sheetName val="Bainbridge 20-21"/>
      <sheetName val="Income Statement 20-21 Orig"/>
      <sheetName val="Bainbridge 20-21 No Revision"/>
      <sheetName val="Committees 20-21 Revised"/>
      <sheetName val="Committees 20-21 Orig"/>
      <sheetName val="Balance Sheet 20-21 Revised"/>
      <sheetName val="Balance Sheet 20-21 Orig"/>
      <sheetName val="Banking &amp; Investments 20-21"/>
      <sheetName val="Capital Projects 20-21"/>
      <sheetName val="Capital Projs &amp; Funds 20-21"/>
      <sheetName val="Membership 20-21"/>
      <sheetName val="BLANK   BLANK"/>
      <sheetName val="Bank Accts Bal's As Needed"/>
      <sheetName val="Comparison Rpts 1 20-21"/>
      <sheetName val="Comparison Rpts 2 20-21"/>
      <sheetName val="Consolidated 20-21"/>
      <sheetName val="SubAccts 20-21"/>
      <sheetName val="10% Cals FY20-21"/>
      <sheetName val="Capital Assets Resolution"/>
      <sheetName val="CommD Fund Report"/>
      <sheetName val="CommD Misc Report"/>
      <sheetName val="Funds Xfers Jun 2019-Current"/>
      <sheetName val="Funds Xfers CapA Details"/>
      <sheetName val="Funds Xfers Audit"/>
      <sheetName val="Hist Banking Fund Xfers"/>
      <sheetName val="Hist M2M MemberS 18-22"/>
      <sheetName val="JVs FY20-21"/>
      <sheetName val="JVs FY19-20"/>
      <sheetName val="JVs T-Bills"/>
      <sheetName val="MembS Promotion 2021"/>
      <sheetName val="M&amp;L 20-21"/>
      <sheetName val="P&amp;F Fiscal Meetings"/>
      <sheetName val="PrePaid Exp 20-21 - 2"/>
      <sheetName val="Quarters Rolls"/>
      <sheetName val="Spirits Account"/>
      <sheetName val="Stores Account"/>
      <sheetName val="Taxes &amp; Pd Family 19-21"/>
      <sheetName val="Website Updates"/>
      <sheetName val="Budget FY21-22 Final"/>
      <sheetName val="Budget FY20-21 Final"/>
      <sheetName val="Calendar 2021"/>
      <sheetName val="Charge Accounts"/>
      <sheetName val="Check Log"/>
      <sheetName val="Elect Loan PayOff Feb 1"/>
      <sheetName val="Expense Report Form"/>
      <sheetName val="Price List 2020.06.27"/>
      <sheetName val="x-10% Cals FY19-20"/>
      <sheetName val="x-10% Cals FY18-19"/>
      <sheetName val="x-10% Cals FY17-18"/>
      <sheetName val="x-Budget FY19-20 Final"/>
      <sheetName val="x-Calendar 2020"/>
      <sheetName val="x-Consolidated 19-20"/>
      <sheetName val="x-Fiscal Highlights 20-21 Old"/>
      <sheetName val="x-Hist M2M Budgets 18-19"/>
      <sheetName val="x-Hist M2M SubAccts 18-19"/>
      <sheetName val="x-JVs FY18-19"/>
      <sheetName val="x-M&amp;L 19-20.2"/>
      <sheetName val="x-M&amp;L 19-20"/>
      <sheetName val="x-Moorage Elect Issues"/>
      <sheetName val="x-Reports Comparisons Old"/>
      <sheetName val="x-SubAccts 19-20"/>
      <sheetName val="Alert"/>
    </sheetNames>
    <sheetDataSet>
      <sheetData sheetId="0">
        <row r="3">
          <cell r="E3">
            <v>44440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3">
          <cell r="F73">
            <v>-310709.36</v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51">
          <cell r="O51">
            <v>49989.89</v>
          </cell>
        </row>
      </sheetData>
      <sheetData sheetId="17">
        <row r="9">
          <cell r="D9">
            <v>49989.89</v>
          </cell>
        </row>
        <row r="16">
          <cell r="D16">
            <v>133761.62</v>
          </cell>
        </row>
        <row r="21">
          <cell r="D21">
            <v>35231.97</v>
          </cell>
        </row>
        <row r="26">
          <cell r="D26">
            <v>242346.23</v>
          </cell>
        </row>
        <row r="31">
          <cell r="D31">
            <v>246484.33</v>
          </cell>
        </row>
        <row r="41">
          <cell r="I41">
            <v>49989.89</v>
          </cell>
        </row>
        <row r="42">
          <cell r="I42">
            <v>657824.15</v>
          </cell>
        </row>
        <row r="43">
          <cell r="I43">
            <v>707814.04</v>
          </cell>
        </row>
        <row r="47">
          <cell r="I47">
            <v>11361.19</v>
          </cell>
        </row>
        <row r="52">
          <cell r="I52">
            <v>0</v>
          </cell>
        </row>
        <row r="53">
          <cell r="I53">
            <v>0</v>
          </cell>
        </row>
        <row r="72">
          <cell r="D72">
            <v>8361.19</v>
          </cell>
        </row>
        <row r="73">
          <cell r="D73">
            <v>3000</v>
          </cell>
        </row>
      </sheetData>
      <sheetData sheetId="18">
        <row r="46">
          <cell r="D46">
            <v>95000</v>
          </cell>
        </row>
      </sheetData>
      <sheetData sheetId="19">
        <row r="24">
          <cell r="J24">
            <v>666939.18000000005</v>
          </cell>
        </row>
        <row r="25">
          <cell r="J25">
            <v>30639.399999999998</v>
          </cell>
        </row>
        <row r="26">
          <cell r="J26">
            <v>75688.33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 To Do &amp; Notes"/>
      <sheetName val="Job Duties OA"/>
      <sheetName val="Job Duties By Time"/>
      <sheetName val="Job Duties Reporting"/>
      <sheetName val="Accts &amp; Codes"/>
      <sheetName val="BLANK BLANK 1"/>
      <sheetName val="Financials Snapshot 20-21"/>
      <sheetName val="Fiscal Highlights 20-21"/>
      <sheetName val="Income Statement 20-21"/>
      <sheetName val="Bainbridge 20-21"/>
      <sheetName val="Bainbridge Is 20-21"/>
      <sheetName val="Committees 20-21"/>
      <sheetName val="Balance Sheet 20-21"/>
      <sheetName val="Banking &amp; Investments 20-21"/>
      <sheetName val="Capital Projects 20-21"/>
      <sheetName val="Capital Projs &amp; Funds 20-21"/>
      <sheetName val="Membership 20-21"/>
      <sheetName val="BLANK   BLANK"/>
      <sheetName val="Bank Accts Bal's As Needed"/>
      <sheetName val="Comparison Rpts 1 20-21"/>
      <sheetName val="Comparison Rpts 2 20-21"/>
      <sheetName val="Consolidated 20-21"/>
      <sheetName val="SubAccts 20-21"/>
      <sheetName val="10% Cals FY20-21"/>
      <sheetName val="Capital Assets Resolution"/>
      <sheetName val="CommD Fund Report"/>
      <sheetName val="CommD Misc Report"/>
      <sheetName val="Funds Xfers Jun 2019-Current"/>
      <sheetName val="Funds Xfers CapA Details"/>
      <sheetName val="Funds Xfers Audit"/>
      <sheetName val="Hist Banking Fund Xfers"/>
      <sheetName val="Hist M2M MemberS 18-22"/>
      <sheetName val="JVs FY20-21"/>
      <sheetName val="JVs FY19-20"/>
      <sheetName val="JVs T-Bills"/>
      <sheetName val="MembS Promotion 2021"/>
      <sheetName val="M&amp;L 20-21"/>
      <sheetName val="P&amp;F Fiscal Meetings"/>
      <sheetName val="PrePaid Exp 20-21 - 2"/>
      <sheetName val="Quarters Rolls"/>
      <sheetName val="Spirits Account"/>
      <sheetName val="Stores Account"/>
      <sheetName val="Taxes &amp; Pd Family 19-21"/>
      <sheetName val="Website Updates"/>
      <sheetName val="Budget FY21-22 Final"/>
      <sheetName val="Budget FY20-21 Final"/>
      <sheetName val="Calendar 2021"/>
      <sheetName val="Charge Accounts"/>
      <sheetName val="Check Log"/>
      <sheetName val="Elect Loan PayOff Feb 1"/>
      <sheetName val="Expense Report Form"/>
      <sheetName val="Price List 2020.06.27"/>
      <sheetName val="x-10% Cals FY19-20"/>
      <sheetName val="x-10% Cals FY18-19"/>
      <sheetName val="x-10% Cals FY17-18"/>
      <sheetName val="x-Budget FY19-20 Final"/>
      <sheetName val="x-Calendar 2020"/>
      <sheetName val="x-Consolidated 19-20"/>
      <sheetName val="x-Fiscal Highlights 20-21 Old"/>
      <sheetName val="x-Hist M2M Budgets 18-19"/>
      <sheetName val="x-Hist M2M SubAccts 18-19"/>
      <sheetName val="x-JVs FY18-19"/>
      <sheetName val="x-M&amp;L 19-20.2"/>
      <sheetName val="x-M&amp;L 19-20"/>
      <sheetName val="x-Moorage Elect Issues"/>
      <sheetName val="x-Reports Comparisons Old"/>
      <sheetName val="x-SubAccts 19-20"/>
      <sheetName val="Alert"/>
    </sheetNames>
    <sheetDataSet>
      <sheetData sheetId="0">
        <row r="3">
          <cell r="E3">
            <v>44440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70">
          <cell r="F70">
            <v>640871.18999999994</v>
          </cell>
        </row>
      </sheetData>
      <sheetData sheetId="9"/>
      <sheetData sheetId="10"/>
      <sheetData sheetId="11"/>
      <sheetData sheetId="12"/>
      <sheetData sheetId="13">
        <row r="67">
          <cell r="D67">
            <v>-65452.869999999995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4B366-9BF2-4FD5-B132-A1987C853A98}">
  <sheetPr>
    <tabColor rgb="FF6600FF"/>
  </sheetPr>
  <dimension ref="A2:M69"/>
  <sheetViews>
    <sheetView tabSelected="1" zoomScale="110" zoomScaleNormal="110" zoomScaleSheetLayoutView="100" workbookViewId="0">
      <selection activeCell="D11" sqref="D11"/>
    </sheetView>
  </sheetViews>
  <sheetFormatPr defaultColWidth="9.09765625" defaultRowHeight="7.75" x14ac:dyDescent="0.15"/>
  <cols>
    <col min="1" max="1" width="5.296875" style="1" customWidth="1"/>
    <col min="2" max="2" width="27.3984375" style="2" customWidth="1"/>
    <col min="3" max="3" width="2" style="3" customWidth="1"/>
    <col min="4" max="4" width="16.8984375" style="4" customWidth="1"/>
    <col min="5" max="5" width="9.69921875" style="4" customWidth="1"/>
    <col min="6" max="6" width="8.796875" style="5" customWidth="1"/>
    <col min="7" max="7" width="6.5" style="6" customWidth="1"/>
    <col min="8" max="8" width="2" style="7" customWidth="1"/>
    <col min="9" max="9" width="9.59765625" style="5" customWidth="1"/>
    <col min="10" max="10" width="8.8984375" style="5" customWidth="1"/>
    <col min="11" max="11" width="9.69921875" style="8" customWidth="1"/>
    <col min="12" max="12" width="11.8984375" style="7" customWidth="1"/>
    <col min="13" max="13" width="5.5" style="9" customWidth="1"/>
    <col min="14" max="16384" width="9.09765625" style="10"/>
  </cols>
  <sheetData>
    <row r="2" spans="1:13" s="17" customFormat="1" ht="11.65" x14ac:dyDescent="0.25">
      <c r="A2" s="11"/>
      <c r="B2" s="12" t="s">
        <v>0</v>
      </c>
      <c r="C2" s="11"/>
      <c r="D2" s="13"/>
      <c r="E2" s="14"/>
      <c r="F2" s="14"/>
      <c r="G2" s="15"/>
      <c r="H2" s="11"/>
      <c r="I2" s="14"/>
      <c r="J2" s="14"/>
      <c r="K2" s="14"/>
      <c r="L2" s="11"/>
      <c r="M2" s="16"/>
    </row>
    <row r="3" spans="1:13" s="24" customFormat="1" ht="12.75" x14ac:dyDescent="0.25">
      <c r="A3" s="18"/>
      <c r="B3" s="19" t="s">
        <v>1</v>
      </c>
      <c r="C3" s="18"/>
      <c r="D3" s="20"/>
      <c r="E3" s="751">
        <f>'[9]OA To Do &amp; Notes'!E3</f>
        <v>44440</v>
      </c>
      <c r="F3" s="751"/>
      <c r="G3" s="21"/>
      <c r="H3" s="18"/>
      <c r="I3" s="20"/>
      <c r="J3" s="20"/>
      <c r="K3" s="22"/>
      <c r="L3" s="18"/>
      <c r="M3" s="23"/>
    </row>
    <row r="4" spans="1:13" s="30" customFormat="1" x14ac:dyDescent="0.15">
      <c r="A4" s="25"/>
      <c r="B4" s="26"/>
      <c r="C4" s="25"/>
      <c r="D4" s="27"/>
      <c r="E4" s="28"/>
      <c r="F4" s="28"/>
      <c r="G4" s="29"/>
      <c r="H4" s="25"/>
      <c r="I4" s="28"/>
      <c r="J4" s="28"/>
      <c r="K4" s="28"/>
      <c r="L4" s="25"/>
      <c r="M4" s="9"/>
    </row>
    <row r="5" spans="1:13" s="30" customFormat="1" x14ac:dyDescent="0.15">
      <c r="A5" s="25"/>
      <c r="B5" s="26"/>
      <c r="C5" s="25"/>
      <c r="D5" s="28"/>
      <c r="E5" s="28"/>
      <c r="F5" s="28"/>
      <c r="G5" s="29"/>
      <c r="H5" s="25"/>
      <c r="I5" s="752" t="s">
        <v>2</v>
      </c>
      <c r="J5" s="752"/>
      <c r="K5" s="752"/>
      <c r="L5" s="25"/>
      <c r="M5" s="9"/>
    </row>
    <row r="6" spans="1:13" s="30" customFormat="1" x14ac:dyDescent="0.15">
      <c r="A6" s="25"/>
      <c r="B6" s="26"/>
      <c r="C6" s="25"/>
      <c r="D6" s="28"/>
      <c r="E6" s="28"/>
      <c r="F6" s="28"/>
      <c r="G6" s="29"/>
      <c r="H6" s="25"/>
      <c r="I6" s="31"/>
      <c r="J6" s="31" t="s">
        <v>3</v>
      </c>
      <c r="K6" s="31"/>
      <c r="L6" s="25"/>
      <c r="M6" s="9"/>
    </row>
    <row r="7" spans="1:13" s="32" customFormat="1" ht="15.55" x14ac:dyDescent="0.15">
      <c r="B7" s="33" t="s">
        <v>4</v>
      </c>
      <c r="C7" s="34"/>
      <c r="D7" s="35" t="s">
        <v>5</v>
      </c>
      <c r="E7" s="35" t="s">
        <v>6</v>
      </c>
      <c r="F7" s="35" t="s">
        <v>7</v>
      </c>
      <c r="G7" s="36" t="s">
        <v>8</v>
      </c>
      <c r="H7" s="34"/>
      <c r="I7" s="35" t="s">
        <v>9</v>
      </c>
      <c r="J7" s="35" t="s">
        <v>10</v>
      </c>
      <c r="K7" s="35" t="s">
        <v>11</v>
      </c>
      <c r="L7" s="25"/>
      <c r="M7" s="9"/>
    </row>
    <row r="8" spans="1:13" s="30" customFormat="1" x14ac:dyDescent="0.15">
      <c r="A8" s="25"/>
      <c r="B8" s="26"/>
      <c r="C8" s="37"/>
      <c r="D8" s="4"/>
      <c r="E8" s="4"/>
      <c r="F8" s="4"/>
      <c r="G8" s="38"/>
      <c r="H8" s="39"/>
      <c r="I8" s="4"/>
      <c r="J8" s="4"/>
      <c r="K8" s="4"/>
      <c r="L8" s="39"/>
      <c r="M8" s="9"/>
    </row>
    <row r="9" spans="1:13" s="30" customFormat="1" ht="10" x14ac:dyDescent="0.2">
      <c r="A9" s="25"/>
      <c r="B9" s="40" t="s">
        <v>12</v>
      </c>
      <c r="C9" s="41"/>
      <c r="D9" s="42"/>
      <c r="E9" s="4"/>
      <c r="F9" s="4"/>
      <c r="G9" s="6"/>
      <c r="H9" s="4"/>
      <c r="I9" s="4"/>
      <c r="J9" s="4"/>
      <c r="K9" s="8"/>
      <c r="L9" s="4"/>
      <c r="M9" s="9"/>
    </row>
    <row r="10" spans="1:13" s="30" customFormat="1" x14ac:dyDescent="0.15">
      <c r="A10" s="25"/>
      <c r="B10" s="2" t="s">
        <v>13</v>
      </c>
      <c r="C10" s="37"/>
      <c r="D10" s="5">
        <v>1118209.6299999999</v>
      </c>
      <c r="E10" s="5">
        <v>1068327</v>
      </c>
      <c r="F10" s="5">
        <f>D10-E10</f>
        <v>49882.629999999888</v>
      </c>
      <c r="G10" s="6">
        <f>D10/E10</f>
        <v>1.0466922861633188</v>
      </c>
      <c r="H10" s="39"/>
      <c r="I10" s="5">
        <f>D10</f>
        <v>1118209.6299999999</v>
      </c>
      <c r="J10" s="5">
        <v>1117997.23</v>
      </c>
      <c r="K10" s="8">
        <f>I10-J10</f>
        <v>212.39999999990687</v>
      </c>
      <c r="L10" s="4"/>
      <c r="M10" s="9"/>
    </row>
    <row r="11" spans="1:13" s="30" customFormat="1" x14ac:dyDescent="0.15">
      <c r="A11" s="25"/>
      <c r="B11" s="2" t="s">
        <v>14</v>
      </c>
      <c r="C11" s="37"/>
      <c r="D11" s="5">
        <v>788047.8</v>
      </c>
      <c r="E11" s="5">
        <v>761950</v>
      </c>
      <c r="F11" s="5">
        <f>D11-E11</f>
        <v>26097.800000000047</v>
      </c>
      <c r="G11" s="6">
        <f t="shared" ref="G11" si="0">D11/E11</f>
        <v>1.0342513288273509</v>
      </c>
      <c r="H11" s="39"/>
      <c r="I11" s="5">
        <f>D11</f>
        <v>788047.8</v>
      </c>
      <c r="J11" s="5">
        <v>676790.34</v>
      </c>
      <c r="K11" s="8">
        <f>I11-J11</f>
        <v>111257.46000000008</v>
      </c>
      <c r="L11" s="4"/>
      <c r="M11" s="9"/>
    </row>
    <row r="12" spans="1:13" s="30" customFormat="1" x14ac:dyDescent="0.15">
      <c r="A12" s="25"/>
      <c r="B12" s="43" t="s">
        <v>15</v>
      </c>
      <c r="C12" s="44"/>
      <c r="D12" s="45">
        <f>D10-D11</f>
        <v>330161.82999999984</v>
      </c>
      <c r="E12" s="45">
        <f t="shared" ref="E12:F12" si="1">E10-E11</f>
        <v>306377</v>
      </c>
      <c r="F12" s="45">
        <f t="shared" si="1"/>
        <v>23784.829999999842</v>
      </c>
      <c r="G12" s="46"/>
      <c r="H12" s="47"/>
      <c r="I12" s="45">
        <f>I10-I11</f>
        <v>330161.82999999984</v>
      </c>
      <c r="J12" s="45">
        <f>J10-J11</f>
        <v>441206.89</v>
      </c>
      <c r="K12" s="48">
        <f>K10-K11</f>
        <v>-111045.06000000017</v>
      </c>
      <c r="L12" s="4"/>
      <c r="M12" s="9"/>
    </row>
    <row r="13" spans="1:13" s="30" customFormat="1" x14ac:dyDescent="0.15">
      <c r="A13" s="25"/>
      <c r="B13" s="26" t="s">
        <v>16</v>
      </c>
      <c r="C13" s="37"/>
      <c r="D13" s="4"/>
      <c r="E13" s="5"/>
      <c r="F13" s="5"/>
      <c r="G13" s="6"/>
      <c r="H13" s="39"/>
      <c r="I13" s="5"/>
      <c r="J13" s="5"/>
      <c r="K13" s="8"/>
      <c r="L13" s="4"/>
      <c r="M13" s="9"/>
    </row>
    <row r="14" spans="1:13" s="30" customFormat="1" x14ac:dyDescent="0.15">
      <c r="A14" s="25"/>
      <c r="B14" s="2" t="s">
        <v>17</v>
      </c>
      <c r="C14" s="37"/>
      <c r="D14" s="5">
        <v>640871.18999999994</v>
      </c>
      <c r="E14" s="5">
        <v>244636</v>
      </c>
      <c r="F14" s="5">
        <f>D14-E14</f>
        <v>396235.18999999994</v>
      </c>
      <c r="G14" s="6">
        <f t="shared" ref="G14" si="2">D14/E14</f>
        <v>2.6196928906620447</v>
      </c>
      <c r="H14" s="39"/>
      <c r="I14" s="5">
        <f>D14</f>
        <v>640871.18999999994</v>
      </c>
      <c r="J14" s="5">
        <v>640871.18999999994</v>
      </c>
      <c r="K14" s="8">
        <f>I14-J14</f>
        <v>0</v>
      </c>
      <c r="L14" s="4"/>
      <c r="M14" s="9"/>
    </row>
    <row r="15" spans="1:13" s="30" customFormat="1" x14ac:dyDescent="0.15">
      <c r="A15" s="25"/>
      <c r="B15" s="43" t="s">
        <v>18</v>
      </c>
      <c r="C15" s="44"/>
      <c r="D15" s="45">
        <f>D12-D14</f>
        <v>-310709.3600000001</v>
      </c>
      <c r="E15" s="45">
        <f>E12-E14</f>
        <v>61741</v>
      </c>
      <c r="F15" s="45">
        <f>F12-F14</f>
        <v>-372450.3600000001</v>
      </c>
      <c r="G15" s="46"/>
      <c r="H15" s="47"/>
      <c r="I15" s="45">
        <f>I12-I14</f>
        <v>-310709.3600000001</v>
      </c>
      <c r="J15" s="45">
        <f t="shared" ref="J15:K15" si="3">J12-J14</f>
        <v>-199664.29999999993</v>
      </c>
      <c r="K15" s="48">
        <f t="shared" si="3"/>
        <v>-111045.06000000017</v>
      </c>
      <c r="L15" s="4"/>
      <c r="M15" s="9"/>
    </row>
    <row r="16" spans="1:13" s="30" customFormat="1" x14ac:dyDescent="0.15">
      <c r="A16" s="25"/>
      <c r="B16" s="26"/>
      <c r="C16" s="37"/>
      <c r="D16" s="4"/>
      <c r="E16" s="5"/>
      <c r="F16" s="5"/>
      <c r="G16" s="6"/>
      <c r="H16" s="39"/>
      <c r="I16" s="5"/>
      <c r="J16" s="5"/>
      <c r="K16" s="8"/>
      <c r="L16" s="4"/>
      <c r="M16" s="9"/>
    </row>
    <row r="17" spans="1:13" s="30" customFormat="1" x14ac:dyDescent="0.15">
      <c r="A17" s="25"/>
      <c r="B17" s="2" t="s">
        <v>19</v>
      </c>
      <c r="C17" s="37"/>
      <c r="D17" s="5">
        <v>-38997.69</v>
      </c>
      <c r="E17" s="5">
        <v>-42690</v>
      </c>
      <c r="F17" s="5">
        <f>D17-E17</f>
        <v>3692.3099999999977</v>
      </c>
      <c r="G17" s="6">
        <f t="shared" ref="G17:G18" si="4">D17/E17</f>
        <v>0.9135087842586086</v>
      </c>
      <c r="H17" s="39"/>
      <c r="I17" s="5">
        <f>D17</f>
        <v>-38997.69</v>
      </c>
      <c r="J17" s="5">
        <v>-38997.69</v>
      </c>
      <c r="K17" s="8">
        <f>I17-J17</f>
        <v>0</v>
      </c>
      <c r="L17" s="4"/>
      <c r="M17" s="9"/>
    </row>
    <row r="18" spans="1:13" s="30" customFormat="1" x14ac:dyDescent="0.15">
      <c r="A18" s="25"/>
      <c r="B18" s="2" t="s">
        <v>20</v>
      </c>
      <c r="C18" s="37"/>
      <c r="D18" s="5">
        <v>83458.28</v>
      </c>
      <c r="E18" s="5">
        <v>87599</v>
      </c>
      <c r="F18" s="5">
        <f>D18-E18</f>
        <v>-4140.7200000000012</v>
      </c>
      <c r="G18" s="6">
        <f t="shared" si="4"/>
        <v>0.95273096724848461</v>
      </c>
      <c r="H18" s="39"/>
      <c r="I18" s="5">
        <f>D18</f>
        <v>83458.28</v>
      </c>
      <c r="J18" s="5">
        <v>78616.33</v>
      </c>
      <c r="K18" s="8">
        <f>I18-J18</f>
        <v>4841.9499999999971</v>
      </c>
      <c r="L18" s="4"/>
      <c r="M18" s="9"/>
    </row>
    <row r="19" spans="1:13" s="30" customFormat="1" x14ac:dyDescent="0.15">
      <c r="A19" s="25"/>
      <c r="B19" s="43" t="s">
        <v>21</v>
      </c>
      <c r="C19" s="44"/>
      <c r="D19" s="45">
        <f>SUM(D17:D18)</f>
        <v>44460.59</v>
      </c>
      <c r="E19" s="45">
        <f t="shared" ref="E19:F19" si="5">SUM(E17:E18)</f>
        <v>44909</v>
      </c>
      <c r="F19" s="45">
        <f t="shared" si="5"/>
        <v>-448.41000000000349</v>
      </c>
      <c r="G19" s="46"/>
      <c r="H19" s="47"/>
      <c r="I19" s="45">
        <f>SUM(I17:I18)</f>
        <v>44460.59</v>
      </c>
      <c r="J19" s="45">
        <f>SUM(J17:J18)</f>
        <v>39618.639999999999</v>
      </c>
      <c r="K19" s="48">
        <f t="shared" ref="K19" si="6">SUM(K17:K18)</f>
        <v>4841.9499999999971</v>
      </c>
      <c r="L19" s="4"/>
      <c r="M19" s="9"/>
    </row>
    <row r="20" spans="1:13" s="30" customFormat="1" x14ac:dyDescent="0.15">
      <c r="A20" s="25"/>
      <c r="B20" s="26"/>
      <c r="C20" s="37"/>
      <c r="D20" s="4"/>
      <c r="E20" s="5"/>
      <c r="F20" s="5"/>
      <c r="G20" s="6"/>
      <c r="H20" s="39"/>
      <c r="I20" s="5"/>
      <c r="J20" s="5"/>
      <c r="K20" s="8"/>
      <c r="L20" s="4"/>
      <c r="M20" s="9"/>
    </row>
    <row r="21" spans="1:13" s="30" customFormat="1" x14ac:dyDescent="0.15">
      <c r="A21" s="25"/>
      <c r="B21" s="2" t="s">
        <v>22</v>
      </c>
      <c r="C21" s="37"/>
      <c r="D21" s="5">
        <v>88494.06</v>
      </c>
      <c r="E21" s="5">
        <v>74804</v>
      </c>
      <c r="F21" s="5">
        <f>D21-E21</f>
        <v>13690.059999999998</v>
      </c>
      <c r="G21" s="6">
        <f>D21/E21</f>
        <v>1.183012405753703</v>
      </c>
      <c r="H21" s="39"/>
      <c r="I21" s="5">
        <f>D21</f>
        <v>88494.06</v>
      </c>
      <c r="J21" s="5">
        <v>53170.15</v>
      </c>
      <c r="K21" s="8">
        <f>I21-J21</f>
        <v>35323.909999999996</v>
      </c>
      <c r="L21" s="4"/>
      <c r="M21" s="9"/>
    </row>
    <row r="22" spans="1:13" s="30" customFormat="1" x14ac:dyDescent="0.15">
      <c r="A22" s="25"/>
      <c r="B22" s="2" t="s">
        <v>23</v>
      </c>
      <c r="C22" s="37"/>
      <c r="D22" s="5">
        <v>498463.51</v>
      </c>
      <c r="E22" s="5">
        <v>103382</v>
      </c>
      <c r="F22" s="5">
        <f>D22-E22</f>
        <v>395081.51</v>
      </c>
      <c r="G22" s="6">
        <f>D22/E22</f>
        <v>4.8215696156003949</v>
      </c>
      <c r="H22" s="39"/>
      <c r="I22" s="5">
        <f>D22</f>
        <v>498463.51</v>
      </c>
      <c r="J22" s="5">
        <v>498463.51</v>
      </c>
      <c r="K22" s="8">
        <f>I22-J22</f>
        <v>0</v>
      </c>
      <c r="L22" s="4"/>
      <c r="M22" s="49"/>
    </row>
    <row r="23" spans="1:13" x14ac:dyDescent="0.15">
      <c r="B23" s="2" t="s">
        <v>24</v>
      </c>
      <c r="C23" s="50"/>
      <c r="D23" s="5">
        <v>640871.18999999994</v>
      </c>
      <c r="E23" s="5">
        <v>244636</v>
      </c>
      <c r="F23" s="5">
        <f>D23-E23</f>
        <v>396235.18999999994</v>
      </c>
      <c r="G23" s="6">
        <f t="shared" ref="G23" si="7">D23/E23</f>
        <v>2.6196928906620447</v>
      </c>
      <c r="H23" s="5"/>
      <c r="I23" s="5">
        <f t="shared" ref="I23" si="8">D23</f>
        <v>640871.18999999994</v>
      </c>
      <c r="J23" s="5">
        <v>640871.18999999994</v>
      </c>
      <c r="K23" s="8">
        <f t="shared" ref="K23" si="9">I23-J23</f>
        <v>0</v>
      </c>
      <c r="L23" s="4"/>
    </row>
    <row r="24" spans="1:13" x14ac:dyDescent="0.15">
      <c r="L24" s="4"/>
    </row>
    <row r="25" spans="1:13" ht="15.55" x14ac:dyDescent="0.15">
      <c r="B25" s="51" t="s">
        <v>25</v>
      </c>
      <c r="D25" s="5">
        <v>4829.7</v>
      </c>
      <c r="E25" s="5"/>
      <c r="G25" s="52"/>
      <c r="L25" s="4"/>
    </row>
    <row r="26" spans="1:13" x14ac:dyDescent="0.15">
      <c r="L26" s="4"/>
    </row>
    <row r="27" spans="1:13" s="30" customFormat="1" x14ac:dyDescent="0.15">
      <c r="A27" s="25"/>
      <c r="B27" s="26"/>
      <c r="C27" s="28"/>
      <c r="D27" s="4"/>
      <c r="E27" s="4"/>
      <c r="F27" s="4"/>
      <c r="G27" s="6"/>
      <c r="H27" s="4"/>
      <c r="I27" s="4"/>
      <c r="J27" s="4"/>
      <c r="K27" s="8"/>
      <c r="L27" s="4"/>
      <c r="M27" s="9"/>
    </row>
    <row r="28" spans="1:13" s="30" customFormat="1" ht="10" x14ac:dyDescent="0.2">
      <c r="A28" s="25"/>
      <c r="B28" s="40" t="s">
        <v>26</v>
      </c>
      <c r="C28" s="41"/>
      <c r="D28" s="42"/>
      <c r="E28" s="4"/>
      <c r="F28" s="4"/>
      <c r="G28" s="6"/>
      <c r="H28" s="4"/>
      <c r="I28" s="4"/>
      <c r="J28" s="4"/>
      <c r="K28" s="8"/>
      <c r="L28" s="4"/>
      <c r="M28" s="9"/>
    </row>
    <row r="29" spans="1:13" x14ac:dyDescent="0.15">
      <c r="L29" s="4"/>
    </row>
    <row r="30" spans="1:13" s="1" customFormat="1" x14ac:dyDescent="0.15">
      <c r="B30" s="43" t="s">
        <v>27</v>
      </c>
      <c r="C30" s="3"/>
      <c r="D30" s="4"/>
      <c r="E30" s="4"/>
      <c r="F30" s="5"/>
      <c r="G30" s="6"/>
      <c r="H30" s="7"/>
      <c r="I30" s="4"/>
      <c r="J30" s="5"/>
      <c r="K30" s="8"/>
      <c r="L30" s="4"/>
      <c r="M30" s="9"/>
    </row>
    <row r="31" spans="1:13" s="1" customFormat="1" x14ac:dyDescent="0.15">
      <c r="B31" s="2" t="s">
        <v>28</v>
      </c>
      <c r="C31" s="3"/>
      <c r="D31" s="5">
        <v>10259.35</v>
      </c>
      <c r="E31" s="5">
        <v>58000</v>
      </c>
      <c r="F31" s="5">
        <f>E31-D31</f>
        <v>47740.65</v>
      </c>
      <c r="G31" s="6">
        <f>D31/E31</f>
        <v>0.17688534482758622</v>
      </c>
      <c r="H31" s="7"/>
      <c r="I31" s="5">
        <f>D31</f>
        <v>10259.35</v>
      </c>
      <c r="J31" s="5">
        <v>10259.35</v>
      </c>
      <c r="K31" s="8">
        <f t="shared" ref="K31:K33" si="10">I31-J31</f>
        <v>0</v>
      </c>
      <c r="L31" s="4"/>
      <c r="M31" s="9"/>
    </row>
    <row r="32" spans="1:13" s="1" customFormat="1" x14ac:dyDescent="0.15">
      <c r="B32" s="2" t="s">
        <v>29</v>
      </c>
      <c r="C32" s="3"/>
      <c r="D32" s="5">
        <v>140239.22</v>
      </c>
      <c r="E32" s="5">
        <f>'[9]Capital Projects 20-21'!D46</f>
        <v>95000</v>
      </c>
      <c r="F32" s="5">
        <f>E32-D32</f>
        <v>-45239.22</v>
      </c>
      <c r="G32" s="6">
        <f>D32/E32</f>
        <v>1.4762023157894737</v>
      </c>
      <c r="H32" s="7"/>
      <c r="I32" s="5">
        <f>D32</f>
        <v>140239.22</v>
      </c>
      <c r="J32" s="5">
        <v>140239.22</v>
      </c>
      <c r="K32" s="8">
        <f t="shared" si="10"/>
        <v>0</v>
      </c>
      <c r="L32" s="4"/>
      <c r="M32" s="9"/>
    </row>
    <row r="33" spans="1:13" s="25" customFormat="1" x14ac:dyDescent="0.15">
      <c r="B33" s="43" t="s">
        <v>30</v>
      </c>
      <c r="C33" s="53"/>
      <c r="D33" s="45">
        <f>SUM(D31:D32)</f>
        <v>150498.57</v>
      </c>
      <c r="E33" s="45">
        <f t="shared" ref="E33" si="11">SUM(E31:E32)</f>
        <v>153000</v>
      </c>
      <c r="F33" s="45">
        <f>SUM(F31:F32)</f>
        <v>2501.4300000000003</v>
      </c>
      <c r="G33" s="46">
        <f>D33/E33</f>
        <v>0.98365078431372555</v>
      </c>
      <c r="H33" s="54"/>
      <c r="I33" s="45">
        <f>SUM(I31:I32)</f>
        <v>150498.57</v>
      </c>
      <c r="J33" s="45">
        <f>SUM(J31:J32)</f>
        <v>150498.57</v>
      </c>
      <c r="K33" s="48">
        <f t="shared" si="10"/>
        <v>0</v>
      </c>
      <c r="L33" s="4"/>
      <c r="M33" s="10"/>
    </row>
    <row r="34" spans="1:13" s="1" customFormat="1" x14ac:dyDescent="0.15">
      <c r="B34" s="2"/>
      <c r="C34" s="3"/>
      <c r="D34" s="4"/>
      <c r="E34" s="4"/>
      <c r="F34" s="4"/>
      <c r="G34" s="6"/>
      <c r="H34" s="7"/>
      <c r="I34" s="4"/>
      <c r="J34" s="5"/>
      <c r="K34" s="8"/>
      <c r="L34" s="4"/>
      <c r="M34" s="10"/>
    </row>
    <row r="35" spans="1:13" s="1" customFormat="1" x14ac:dyDescent="0.15">
      <c r="B35" s="43" t="s">
        <v>31</v>
      </c>
      <c r="C35" s="3"/>
      <c r="D35" s="4"/>
      <c r="E35" s="55"/>
      <c r="F35" s="55" t="s">
        <v>32</v>
      </c>
      <c r="G35" s="6"/>
      <c r="H35" s="7"/>
      <c r="I35" s="4"/>
      <c r="J35" s="55"/>
      <c r="K35" s="55" t="s">
        <v>33</v>
      </c>
      <c r="L35" s="4"/>
      <c r="M35" s="10"/>
    </row>
    <row r="36" spans="1:13" s="1" customFormat="1" x14ac:dyDescent="0.15">
      <c r="B36" s="2" t="s">
        <v>34</v>
      </c>
      <c r="C36" s="3"/>
      <c r="D36" s="5"/>
      <c r="E36" s="5"/>
      <c r="F36" s="5">
        <f>'[9]Capital Projs &amp; Funds 20-21'!J24</f>
        <v>666939.18000000005</v>
      </c>
      <c r="G36" s="52"/>
      <c r="H36" s="7"/>
      <c r="I36" s="5">
        <f>F36</f>
        <v>666939.18000000005</v>
      </c>
      <c r="J36" s="5">
        <v>649411.85</v>
      </c>
      <c r="K36" s="8">
        <f>I36-J36</f>
        <v>17527.330000000075</v>
      </c>
      <c r="L36" s="4"/>
      <c r="M36" s="10"/>
    </row>
    <row r="37" spans="1:13" s="1" customFormat="1" x14ac:dyDescent="0.15">
      <c r="B37" s="2" t="s">
        <v>35</v>
      </c>
      <c r="C37" s="3"/>
      <c r="D37" s="5"/>
      <c r="E37" s="5"/>
      <c r="F37" s="5">
        <f>'[9]Capital Projs &amp; Funds 20-21'!J25</f>
        <v>30639.399999999998</v>
      </c>
      <c r="G37" s="52"/>
      <c r="H37" s="7"/>
      <c r="I37" s="5">
        <f t="shared" ref="I37:I38" si="12">F37</f>
        <v>30639.399999999998</v>
      </c>
      <c r="J37" s="5">
        <v>67630.850000000006</v>
      </c>
      <c r="K37" s="8">
        <f t="shared" ref="K37:K38" si="13">I37-J37</f>
        <v>-36991.450000000012</v>
      </c>
      <c r="L37" s="4"/>
      <c r="M37" s="10"/>
    </row>
    <row r="38" spans="1:13" s="1" customFormat="1" x14ac:dyDescent="0.15">
      <c r="B38" s="2" t="s">
        <v>36</v>
      </c>
      <c r="C38" s="3"/>
      <c r="D38" s="5"/>
      <c r="E38" s="4"/>
      <c r="F38" s="5">
        <f>'[9]Capital Projs &amp; Funds 20-21'!J26</f>
        <v>75688.33</v>
      </c>
      <c r="G38" s="52"/>
      <c r="H38" s="7"/>
      <c r="I38" s="5">
        <f t="shared" si="12"/>
        <v>75688.33</v>
      </c>
      <c r="J38" s="5">
        <v>75688.33</v>
      </c>
      <c r="K38" s="8">
        <f t="shared" si="13"/>
        <v>0</v>
      </c>
      <c r="L38" s="4"/>
      <c r="M38" s="10"/>
    </row>
    <row r="39" spans="1:13" s="25" customFormat="1" x14ac:dyDescent="0.15">
      <c r="B39" s="43" t="s">
        <v>37</v>
      </c>
      <c r="C39" s="53"/>
      <c r="D39" s="45"/>
      <c r="E39" s="45"/>
      <c r="F39" s="45">
        <f>SUM(F36:F38)</f>
        <v>773266.91</v>
      </c>
      <c r="G39" s="6"/>
      <c r="H39" s="56"/>
      <c r="I39" s="45">
        <f>SUM(I36:I38)</f>
        <v>773266.91</v>
      </c>
      <c r="J39" s="45">
        <f>SUM(J36:J38)</f>
        <v>792731.02999999991</v>
      </c>
      <c r="K39" s="48">
        <f>SUM(K36:K38)</f>
        <v>-19464.119999999937</v>
      </c>
      <c r="L39" s="4"/>
      <c r="M39" s="30"/>
    </row>
    <row r="40" spans="1:13" s="1" customFormat="1" x14ac:dyDescent="0.15">
      <c r="B40" s="26"/>
      <c r="C40" s="3"/>
      <c r="D40" s="4"/>
      <c r="E40" s="4"/>
      <c r="F40" s="4"/>
      <c r="G40" s="6"/>
      <c r="H40" s="7"/>
      <c r="I40" s="4"/>
      <c r="J40" s="5"/>
      <c r="K40" s="8"/>
      <c r="L40" s="4"/>
      <c r="M40" s="10"/>
    </row>
    <row r="41" spans="1:13" s="1" customFormat="1" x14ac:dyDescent="0.15">
      <c r="B41" s="2" t="s">
        <v>38</v>
      </c>
      <c r="C41" s="3"/>
      <c r="D41" s="5"/>
      <c r="E41" s="5"/>
      <c r="F41" s="5">
        <f>'[9]Banking &amp; Investments 20-21'!I43</f>
        <v>707814.04</v>
      </c>
      <c r="G41" s="6"/>
      <c r="H41" s="7"/>
      <c r="I41" s="5"/>
      <c r="J41" s="5"/>
      <c r="K41" s="57"/>
      <c r="L41" s="4"/>
      <c r="M41" s="10"/>
    </row>
    <row r="42" spans="1:13" s="25" customFormat="1" x14ac:dyDescent="0.15">
      <c r="B42" s="58" t="s">
        <v>39</v>
      </c>
      <c r="C42" s="59"/>
      <c r="D42" s="42"/>
      <c r="E42" s="42"/>
      <c r="F42" s="42">
        <f>F41-F39</f>
        <v>-65452.869999999995</v>
      </c>
      <c r="G42" s="6"/>
      <c r="H42" s="56"/>
      <c r="I42" s="5"/>
      <c r="J42" s="5"/>
      <c r="K42" s="57"/>
      <c r="L42" s="4"/>
      <c r="M42" s="30"/>
    </row>
    <row r="43" spans="1:13" s="1" customFormat="1" x14ac:dyDescent="0.15">
      <c r="B43" s="2" t="s">
        <v>40</v>
      </c>
      <c r="C43" s="3"/>
      <c r="D43" s="4"/>
      <c r="E43" s="4"/>
      <c r="F43" s="5">
        <f>'[9]Banking &amp; Investments 20-21'!I47</f>
        <v>11361.19</v>
      </c>
      <c r="G43" s="6"/>
      <c r="H43" s="7"/>
      <c r="I43" s="5"/>
      <c r="J43" s="5"/>
      <c r="K43" s="57"/>
      <c r="L43" s="4"/>
      <c r="M43" s="10"/>
    </row>
    <row r="44" spans="1:13" s="25" customFormat="1" x14ac:dyDescent="0.15">
      <c r="B44" s="43" t="s">
        <v>41</v>
      </c>
      <c r="C44" s="53"/>
      <c r="D44" s="45"/>
      <c r="E44" s="45"/>
      <c r="F44" s="45">
        <f>F42+F43</f>
        <v>-54091.679999999993</v>
      </c>
      <c r="G44" s="6"/>
      <c r="H44" s="56"/>
      <c r="I44" s="5"/>
      <c r="J44" s="5"/>
      <c r="K44" s="57"/>
      <c r="L44" s="4"/>
      <c r="M44" s="30"/>
    </row>
    <row r="45" spans="1:13" s="1" customFormat="1" x14ac:dyDescent="0.15">
      <c r="B45" s="26"/>
      <c r="C45" s="3"/>
      <c r="D45" s="4"/>
      <c r="E45" s="4"/>
      <c r="F45" s="4"/>
      <c r="G45" s="6"/>
      <c r="H45" s="7"/>
      <c r="I45" s="4"/>
      <c r="J45" s="5"/>
      <c r="K45" s="8"/>
      <c r="L45" s="4"/>
      <c r="M45" s="10"/>
    </row>
    <row r="46" spans="1:13" s="1" customFormat="1" x14ac:dyDescent="0.15">
      <c r="B46" s="26"/>
      <c r="C46" s="3"/>
      <c r="D46" s="4"/>
      <c r="E46" s="4"/>
      <c r="F46" s="4"/>
      <c r="G46" s="6"/>
      <c r="H46" s="7"/>
      <c r="I46" s="4"/>
      <c r="J46" s="5"/>
      <c r="K46" s="8"/>
      <c r="L46" s="4"/>
      <c r="M46" s="10"/>
    </row>
    <row r="47" spans="1:13" s="30" customFormat="1" ht="10" x14ac:dyDescent="0.2">
      <c r="A47" s="25"/>
      <c r="B47" s="40" t="s">
        <v>42</v>
      </c>
      <c r="C47" s="41"/>
      <c r="D47" s="42"/>
      <c r="E47" s="4"/>
      <c r="F47" s="4"/>
      <c r="G47" s="6"/>
      <c r="H47" s="7"/>
      <c r="I47" s="4"/>
      <c r="J47" s="5"/>
      <c r="K47" s="8"/>
      <c r="L47" s="4"/>
      <c r="M47" s="9"/>
    </row>
    <row r="48" spans="1:13" s="1" customFormat="1" x14ac:dyDescent="0.15">
      <c r="B48" s="26"/>
      <c r="C48" s="3"/>
      <c r="D48" s="4"/>
      <c r="E48" s="4"/>
      <c r="F48" s="4"/>
      <c r="G48" s="6"/>
      <c r="H48" s="7"/>
      <c r="I48" s="4"/>
      <c r="J48" s="5"/>
      <c r="K48" s="8"/>
      <c r="L48" s="4"/>
      <c r="M48" s="10"/>
    </row>
    <row r="49" spans="1:13" s="1" customFormat="1" x14ac:dyDescent="0.15">
      <c r="B49" s="43" t="s">
        <v>43</v>
      </c>
      <c r="C49" s="60"/>
      <c r="D49" s="45"/>
      <c r="E49" s="45"/>
      <c r="F49" s="45"/>
      <c r="G49" s="6"/>
      <c r="H49" s="7"/>
      <c r="I49" s="4"/>
      <c r="J49" s="5"/>
      <c r="K49" s="8"/>
      <c r="L49" s="4"/>
      <c r="M49" s="10"/>
    </row>
    <row r="50" spans="1:13" s="1" customFormat="1" x14ac:dyDescent="0.15">
      <c r="B50" s="2" t="s">
        <v>44</v>
      </c>
      <c r="C50" s="3"/>
      <c r="D50" s="50"/>
      <c r="E50" s="4"/>
      <c r="F50" s="5">
        <f>'[9]Banking &amp; Investments 20-21'!I41</f>
        <v>49989.89</v>
      </c>
      <c r="G50" s="6"/>
      <c r="H50" s="7"/>
      <c r="I50" s="4"/>
      <c r="J50" s="5"/>
      <c r="K50" s="8"/>
      <c r="L50" s="4"/>
      <c r="M50" s="9"/>
    </row>
    <row r="51" spans="1:13" s="1" customFormat="1" x14ac:dyDescent="0.15">
      <c r="B51" s="2" t="s">
        <v>45</v>
      </c>
      <c r="C51" s="3"/>
      <c r="D51" s="50"/>
      <c r="E51" s="4"/>
      <c r="F51" s="5">
        <f>'[9]Banking &amp; Investments 20-21'!I42</f>
        <v>657824.15</v>
      </c>
      <c r="G51" s="6"/>
      <c r="H51" s="7"/>
      <c r="I51" s="4"/>
      <c r="J51" s="5"/>
      <c r="K51" s="8"/>
      <c r="L51" s="4"/>
      <c r="M51" s="9"/>
    </row>
    <row r="52" spans="1:13" s="25" customFormat="1" x14ac:dyDescent="0.15">
      <c r="B52" s="43" t="s">
        <v>46</v>
      </c>
      <c r="C52" s="53"/>
      <c r="D52" s="61"/>
      <c r="E52" s="45"/>
      <c r="F52" s="45">
        <f>SUM(F50:F51)</f>
        <v>707814.04</v>
      </c>
      <c r="G52" s="6"/>
      <c r="H52" s="7"/>
      <c r="I52" s="4"/>
      <c r="J52" s="5"/>
      <c r="K52" s="8"/>
      <c r="L52" s="4"/>
      <c r="M52" s="9"/>
    </row>
    <row r="53" spans="1:13" x14ac:dyDescent="0.15">
      <c r="B53" s="2" t="s">
        <v>47</v>
      </c>
      <c r="D53" s="62"/>
      <c r="F53" s="4">
        <f>'[9]Banking &amp; Investments 20-21'!I47</f>
        <v>11361.19</v>
      </c>
      <c r="I53" s="4"/>
      <c r="L53" s="4"/>
    </row>
    <row r="54" spans="1:13" s="30" customFormat="1" x14ac:dyDescent="0.15">
      <c r="A54" s="25"/>
      <c r="B54" s="43" t="s">
        <v>48</v>
      </c>
      <c r="C54" s="53"/>
      <c r="D54" s="63"/>
      <c r="E54" s="45"/>
      <c r="F54" s="45">
        <f>F52+F53</f>
        <v>719175.23</v>
      </c>
      <c r="G54" s="6"/>
      <c r="H54" s="7"/>
      <c r="I54" s="4"/>
      <c r="J54" s="5"/>
      <c r="K54" s="8"/>
      <c r="L54" s="4"/>
      <c r="M54" s="9"/>
    </row>
    <row r="55" spans="1:13" s="1" customFormat="1" x14ac:dyDescent="0.15">
      <c r="B55" s="26"/>
      <c r="C55" s="3"/>
      <c r="D55" s="4"/>
      <c r="E55" s="4"/>
      <c r="F55" s="4"/>
      <c r="G55" s="6"/>
      <c r="H55" s="7"/>
      <c r="I55" s="4"/>
      <c r="J55" s="5"/>
      <c r="K55" s="8"/>
      <c r="L55" s="4"/>
      <c r="M55" s="10"/>
    </row>
    <row r="56" spans="1:13" s="1" customFormat="1" x14ac:dyDescent="0.15">
      <c r="B56" s="26"/>
      <c r="C56" s="3"/>
      <c r="D56" s="4"/>
      <c r="E56" s="4"/>
      <c r="F56" s="4"/>
      <c r="G56" s="6"/>
      <c r="H56" s="7"/>
      <c r="I56" s="4"/>
      <c r="J56" s="5"/>
      <c r="K56" s="8"/>
      <c r="L56" s="4"/>
      <c r="M56" s="10"/>
    </row>
    <row r="57" spans="1:13" s="1" customFormat="1" x14ac:dyDescent="0.15">
      <c r="B57" s="43" t="s">
        <v>49</v>
      </c>
      <c r="C57" s="60"/>
      <c r="D57" s="45"/>
      <c r="E57" s="45"/>
      <c r="F57" s="45"/>
      <c r="G57" s="6"/>
      <c r="H57" s="7"/>
      <c r="I57" s="4"/>
      <c r="J57" s="5"/>
      <c r="K57" s="8"/>
      <c r="L57" s="4"/>
      <c r="M57" s="10"/>
    </row>
    <row r="58" spans="1:13" s="1" customFormat="1" x14ac:dyDescent="0.15">
      <c r="B58" s="2" t="s">
        <v>50</v>
      </c>
      <c r="C58" s="3"/>
      <c r="D58" s="50"/>
      <c r="E58" s="4"/>
      <c r="F58" s="5">
        <f>'[9]Banking &amp; Investments 20-21'!I52</f>
        <v>0</v>
      </c>
      <c r="G58" s="6"/>
      <c r="H58" s="7"/>
      <c r="I58" s="4"/>
      <c r="J58" s="5"/>
      <c r="K58" s="8"/>
      <c r="L58" s="4"/>
      <c r="M58" s="9"/>
    </row>
    <row r="59" spans="1:13" s="1" customFormat="1" x14ac:dyDescent="0.15">
      <c r="B59" s="2" t="s">
        <v>51</v>
      </c>
      <c r="C59" s="3"/>
      <c r="D59" s="50"/>
      <c r="E59" s="4"/>
      <c r="F59" s="5">
        <f>'[9]Banking &amp; Investments 20-21'!I53</f>
        <v>0</v>
      </c>
      <c r="G59" s="6"/>
      <c r="H59" s="7"/>
      <c r="I59" s="4"/>
      <c r="J59" s="5"/>
      <c r="K59" s="8"/>
      <c r="L59" s="4"/>
      <c r="M59" s="9"/>
    </row>
    <row r="60" spans="1:13" s="25" customFormat="1" x14ac:dyDescent="0.15">
      <c r="B60" s="43" t="s">
        <v>52</v>
      </c>
      <c r="C60" s="53"/>
      <c r="D60" s="61"/>
      <c r="E60" s="45"/>
      <c r="F60" s="45">
        <f>SUM(F58:F59)</f>
        <v>0</v>
      </c>
      <c r="G60" s="6"/>
      <c r="H60" s="7"/>
      <c r="I60" s="4"/>
      <c r="J60" s="5"/>
      <c r="K60" s="8"/>
      <c r="L60" s="4"/>
      <c r="M60" s="9"/>
    </row>
    <row r="61" spans="1:13" x14ac:dyDescent="0.15">
      <c r="D61" s="62"/>
      <c r="F61" s="4"/>
      <c r="I61" s="4"/>
      <c r="L61" s="4"/>
    </row>
    <row r="62" spans="1:13" x14ac:dyDescent="0.15">
      <c r="D62" s="62"/>
      <c r="F62" s="4"/>
      <c r="I62" s="4"/>
      <c r="L62" s="4"/>
    </row>
    <row r="63" spans="1:13" x14ac:dyDescent="0.15">
      <c r="B63" s="64" t="s">
        <v>53</v>
      </c>
      <c r="C63" s="65"/>
      <c r="D63" s="66"/>
      <c r="E63" s="67"/>
      <c r="F63" s="67"/>
      <c r="I63" s="4"/>
      <c r="L63" s="4"/>
    </row>
    <row r="64" spans="1:13" x14ac:dyDescent="0.15">
      <c r="B64" s="68" t="s">
        <v>54</v>
      </c>
      <c r="C64" s="65"/>
      <c r="D64" s="66"/>
      <c r="E64" s="67"/>
      <c r="F64" s="67">
        <f>SUM(F52+F58)</f>
        <v>707814.04</v>
      </c>
      <c r="I64" s="4"/>
      <c r="L64" s="4"/>
    </row>
    <row r="65" spans="2:12" x14ac:dyDescent="0.15">
      <c r="B65" s="68" t="s">
        <v>55</v>
      </c>
      <c r="C65" s="65"/>
      <c r="D65" s="66"/>
      <c r="E65" s="67"/>
      <c r="F65" s="67">
        <f>SUM(F53+F59)</f>
        <v>11361.19</v>
      </c>
      <c r="I65" s="4"/>
      <c r="L65" s="4"/>
    </row>
    <row r="66" spans="2:12" x14ac:dyDescent="0.15">
      <c r="B66" s="68" t="s">
        <v>56</v>
      </c>
      <c r="C66" s="65"/>
      <c r="D66" s="66"/>
      <c r="E66" s="67"/>
      <c r="F66" s="67">
        <f>SUM(F54+F60)</f>
        <v>719175.23</v>
      </c>
      <c r="I66" s="4"/>
      <c r="L66" s="4"/>
    </row>
    <row r="67" spans="2:12" x14ac:dyDescent="0.15">
      <c r="D67" s="62"/>
      <c r="F67" s="4"/>
      <c r="I67" s="4"/>
      <c r="L67" s="4"/>
    </row>
    <row r="68" spans="2:12" x14ac:dyDescent="0.15">
      <c r="D68" s="62"/>
      <c r="F68" s="4"/>
      <c r="I68" s="4"/>
      <c r="L68" s="4"/>
    </row>
    <row r="69" spans="2:12" x14ac:dyDescent="0.15">
      <c r="D69" s="62"/>
      <c r="F69" s="4"/>
      <c r="I69" s="4"/>
      <c r="L69" s="4"/>
    </row>
  </sheetData>
  <mergeCells count="2">
    <mergeCell ref="E3:F3"/>
    <mergeCell ref="I5:K5"/>
  </mergeCells>
  <pageMargins left="0.4" right="0.4" top="0.3" bottom="0.4" header="0.3" footer="0.25"/>
  <pageSetup orientation="landscape" errors="blank" r:id="rId1"/>
  <headerFooter>
    <oddFooter>&amp;L&amp;"Arial,Regular"&amp;6Page &amp;P - As of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319CB-065F-4CD7-B745-E04C261D1383}">
  <sheetPr>
    <tabColor rgb="FF6600FF"/>
  </sheetPr>
  <dimension ref="B2:C54"/>
  <sheetViews>
    <sheetView zoomScale="90" zoomScaleNormal="90" zoomScaleSheetLayoutView="100" workbookViewId="0">
      <selection activeCell="D11" sqref="D11"/>
    </sheetView>
  </sheetViews>
  <sheetFormatPr defaultColWidth="9.8984375" defaultRowHeight="10" x14ac:dyDescent="0.2"/>
  <cols>
    <col min="1" max="1" width="2.796875" style="81" customWidth="1"/>
    <col min="2" max="2" width="14" style="69" customWidth="1"/>
    <col min="3" max="3" width="68.59765625" style="84" customWidth="1"/>
    <col min="4" max="4" width="9.296875" style="81" customWidth="1"/>
    <col min="5" max="16384" width="9.8984375" style="81"/>
  </cols>
  <sheetData>
    <row r="2" spans="2:3" s="71" customFormat="1" x14ac:dyDescent="0.2">
      <c r="B2" s="69"/>
      <c r="C2" s="70" t="s">
        <v>57</v>
      </c>
    </row>
    <row r="3" spans="2:3" s="74" customFormat="1" ht="12.75" x14ac:dyDescent="0.25">
      <c r="B3" s="72"/>
      <c r="C3" s="73">
        <f>'[9]OA To Do &amp; Notes'!E3</f>
        <v>44440</v>
      </c>
    </row>
    <row r="4" spans="2:3" s="77" customFormat="1" ht="11.65" x14ac:dyDescent="0.25">
      <c r="B4" s="75"/>
      <c r="C4" s="76" t="s">
        <v>58</v>
      </c>
    </row>
    <row r="5" spans="2:3" s="71" customFormat="1" x14ac:dyDescent="0.2">
      <c r="B5" s="69"/>
      <c r="C5" s="78"/>
    </row>
    <row r="6" spans="2:3" s="71" customFormat="1" x14ac:dyDescent="0.2">
      <c r="B6" s="69"/>
      <c r="C6" s="78"/>
    </row>
    <row r="7" spans="2:3" s="71" customFormat="1" x14ac:dyDescent="0.2">
      <c r="B7" s="69"/>
      <c r="C7" s="78"/>
    </row>
    <row r="8" spans="2:3" s="71" customFormat="1" x14ac:dyDescent="0.2">
      <c r="B8" s="69" t="s">
        <v>59</v>
      </c>
      <c r="C8" s="79" t="s">
        <v>60</v>
      </c>
    </row>
    <row r="9" spans="2:3" s="71" customFormat="1" x14ac:dyDescent="0.2">
      <c r="B9" s="69"/>
      <c r="C9" s="79" t="s">
        <v>61</v>
      </c>
    </row>
    <row r="10" spans="2:3" s="71" customFormat="1" x14ac:dyDescent="0.2">
      <c r="B10" s="69"/>
      <c r="C10" s="78"/>
    </row>
    <row r="11" spans="2:3" s="71" customFormat="1" x14ac:dyDescent="0.2">
      <c r="B11" s="69"/>
      <c r="C11" s="78"/>
    </row>
    <row r="12" spans="2:3" x14ac:dyDescent="0.2">
      <c r="B12" s="69" t="s">
        <v>62</v>
      </c>
      <c r="C12" s="80" t="s">
        <v>63</v>
      </c>
    </row>
    <row r="13" spans="2:3" x14ac:dyDescent="0.2">
      <c r="B13" s="69" t="s">
        <v>64</v>
      </c>
      <c r="C13" s="82" t="s">
        <v>65</v>
      </c>
    </row>
    <row r="14" spans="2:3" x14ac:dyDescent="0.2">
      <c r="C14" s="83" t="s">
        <v>66</v>
      </c>
    </row>
    <row r="15" spans="2:3" x14ac:dyDescent="0.2">
      <c r="C15" s="84" t="s">
        <v>67</v>
      </c>
    </row>
    <row r="16" spans="2:3" x14ac:dyDescent="0.2">
      <c r="C16" s="84" t="s">
        <v>68</v>
      </c>
    </row>
    <row r="17" spans="2:3" x14ac:dyDescent="0.2">
      <c r="C17" s="84" t="s">
        <v>69</v>
      </c>
    </row>
    <row r="20" spans="2:3" x14ac:dyDescent="0.2">
      <c r="B20" s="69" t="s">
        <v>70</v>
      </c>
      <c r="C20" s="85" t="s">
        <v>71</v>
      </c>
    </row>
    <row r="21" spans="2:3" x14ac:dyDescent="0.2">
      <c r="C21" s="83" t="s">
        <v>72</v>
      </c>
    </row>
    <row r="22" spans="2:3" x14ac:dyDescent="0.2">
      <c r="C22" s="84" t="s">
        <v>73</v>
      </c>
    </row>
    <row r="23" spans="2:3" x14ac:dyDescent="0.2">
      <c r="C23" s="84" t="s">
        <v>74</v>
      </c>
    </row>
    <row r="24" spans="2:3" x14ac:dyDescent="0.2">
      <c r="C24" s="84" t="s">
        <v>75</v>
      </c>
    </row>
    <row r="25" spans="2:3" x14ac:dyDescent="0.2">
      <c r="C25" s="84" t="s">
        <v>76</v>
      </c>
    </row>
    <row r="26" spans="2:3" x14ac:dyDescent="0.2">
      <c r="C26" s="84" t="s">
        <v>77</v>
      </c>
    </row>
    <row r="29" spans="2:3" x14ac:dyDescent="0.2">
      <c r="B29" s="69" t="s">
        <v>78</v>
      </c>
      <c r="C29" s="84" t="s">
        <v>79</v>
      </c>
    </row>
    <row r="30" spans="2:3" x14ac:dyDescent="0.2">
      <c r="C30" s="83" t="s">
        <v>80</v>
      </c>
    </row>
    <row r="31" spans="2:3" x14ac:dyDescent="0.2">
      <c r="C31" s="83" t="s">
        <v>81</v>
      </c>
    </row>
    <row r="32" spans="2:3" x14ac:dyDescent="0.2">
      <c r="C32" s="84" t="s">
        <v>82</v>
      </c>
    </row>
    <row r="35" spans="2:3" x14ac:dyDescent="0.2">
      <c r="B35" s="69" t="s">
        <v>83</v>
      </c>
      <c r="C35" s="85" t="s">
        <v>84</v>
      </c>
    </row>
    <row r="36" spans="2:3" x14ac:dyDescent="0.2">
      <c r="C36" s="83" t="s">
        <v>85</v>
      </c>
    </row>
    <row r="37" spans="2:3" x14ac:dyDescent="0.2">
      <c r="C37" s="84" t="s">
        <v>86</v>
      </c>
    </row>
    <row r="38" spans="2:3" x14ac:dyDescent="0.2">
      <c r="C38" s="84" t="s">
        <v>87</v>
      </c>
    </row>
    <row r="39" spans="2:3" x14ac:dyDescent="0.2">
      <c r="C39" s="84" t="s">
        <v>88</v>
      </c>
    </row>
    <row r="40" spans="2:3" x14ac:dyDescent="0.2">
      <c r="C40" s="84" t="s">
        <v>89</v>
      </c>
    </row>
    <row r="43" spans="2:3" x14ac:dyDescent="0.2">
      <c r="B43" s="69" t="s">
        <v>90</v>
      </c>
      <c r="C43" s="86" t="s">
        <v>91</v>
      </c>
    </row>
    <row r="44" spans="2:3" x14ac:dyDescent="0.2">
      <c r="C44" s="87" t="s">
        <v>92</v>
      </c>
    </row>
    <row r="45" spans="2:3" x14ac:dyDescent="0.2">
      <c r="C45" s="86" t="s">
        <v>93</v>
      </c>
    </row>
    <row r="46" spans="2:3" x14ac:dyDescent="0.2">
      <c r="C46" s="86"/>
    </row>
    <row r="48" spans="2:3" x14ac:dyDescent="0.2">
      <c r="B48" s="69" t="s">
        <v>94</v>
      </c>
      <c r="C48" s="83" t="s">
        <v>95</v>
      </c>
    </row>
    <row r="49" spans="3:3" x14ac:dyDescent="0.2">
      <c r="C49" s="84" t="s">
        <v>96</v>
      </c>
    </row>
    <row r="50" spans="3:3" x14ac:dyDescent="0.2">
      <c r="C50" s="84" t="s">
        <v>97</v>
      </c>
    </row>
    <row r="51" spans="3:3" x14ac:dyDescent="0.2">
      <c r="C51" s="84" t="s">
        <v>98</v>
      </c>
    </row>
    <row r="52" spans="3:3" x14ac:dyDescent="0.2">
      <c r="C52" s="84" t="s">
        <v>99</v>
      </c>
    </row>
    <row r="53" spans="3:3" x14ac:dyDescent="0.2">
      <c r="C53" s="84" t="s">
        <v>100</v>
      </c>
    </row>
    <row r="54" spans="3:3" x14ac:dyDescent="0.2">
      <c r="C54" s="84" t="s">
        <v>101</v>
      </c>
    </row>
  </sheetData>
  <pageMargins left="0.7" right="0.7" top="0.75" bottom="0.4" header="0.4" footer="0.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40730-5F6F-4447-972C-7610D0A3EB0F}">
  <sheetPr>
    <tabColor rgb="FF6600FF"/>
  </sheetPr>
  <dimension ref="A1:M75"/>
  <sheetViews>
    <sheetView zoomScaleNormal="100" zoomScaleSheetLayoutView="100" workbookViewId="0">
      <selection activeCell="D11" sqref="D11"/>
    </sheetView>
  </sheetViews>
  <sheetFormatPr defaultColWidth="9.8984375" defaultRowHeight="9.4499999999999993" x14ac:dyDescent="0.2"/>
  <cols>
    <col min="1" max="1" width="3.8984375" style="129" customWidth="1"/>
    <col min="2" max="2" width="1.69921875" style="129" customWidth="1"/>
    <col min="3" max="3" width="2" style="129" customWidth="1"/>
    <col min="4" max="4" width="3" style="129" customWidth="1"/>
    <col min="5" max="5" width="29.69921875" style="129" customWidth="1"/>
    <col min="6" max="6" width="10" style="108" customWidth="1"/>
    <col min="7" max="7" width="10.3984375" style="130" customWidth="1"/>
    <col min="8" max="8" width="11.5" style="108" customWidth="1"/>
    <col min="9" max="9" width="2.5" style="108" customWidth="1"/>
    <col min="10" max="10" width="8.09765625" style="111" customWidth="1"/>
    <col min="11" max="11" width="8.8984375" style="112" bestFit="1" customWidth="1"/>
    <col min="12" max="12" width="3.296875" style="93" customWidth="1"/>
    <col min="13" max="13" width="6.3984375" style="93" customWidth="1"/>
    <col min="14" max="16384" width="9.8984375" style="93"/>
  </cols>
  <sheetData>
    <row r="1" spans="1:11" x14ac:dyDescent="0.2">
      <c r="A1" s="88"/>
      <c r="B1" s="88"/>
      <c r="C1" s="88"/>
      <c r="D1" s="88"/>
      <c r="E1" s="88"/>
      <c r="F1" s="89"/>
      <c r="G1" s="90"/>
      <c r="H1" s="89"/>
      <c r="I1" s="89"/>
      <c r="J1" s="91"/>
      <c r="K1" s="92"/>
    </row>
    <row r="2" spans="1:11" s="96" customFormat="1" ht="12.75" customHeight="1" x14ac:dyDescent="0.25">
      <c r="A2" s="95"/>
      <c r="B2" s="95"/>
      <c r="C2" s="95"/>
      <c r="D2" s="95"/>
      <c r="E2" s="88"/>
      <c r="F2" s="753">
        <f>'[9]OA To Do &amp; Notes'!E3</f>
        <v>44440</v>
      </c>
      <c r="G2" s="754"/>
      <c r="H2" s="754"/>
      <c r="I2" s="754"/>
      <c r="J2" s="754"/>
      <c r="K2" s="755"/>
    </row>
    <row r="3" spans="1:11" s="103" customFormat="1" ht="18.850000000000001" x14ac:dyDescent="0.2">
      <c r="A3" s="98"/>
      <c r="B3" s="98"/>
      <c r="C3" s="98"/>
      <c r="D3" s="98"/>
      <c r="E3" s="88"/>
      <c r="F3" s="99" t="s">
        <v>102</v>
      </c>
      <c r="G3" s="100" t="s">
        <v>103</v>
      </c>
      <c r="H3" s="100" t="s">
        <v>104</v>
      </c>
      <c r="I3" s="100"/>
      <c r="J3" s="101" t="s">
        <v>105</v>
      </c>
      <c r="K3" s="102" t="s">
        <v>106</v>
      </c>
    </row>
    <row r="4" spans="1:11" x14ac:dyDescent="0.2">
      <c r="A4" s="88"/>
      <c r="B4" s="88"/>
      <c r="C4" s="88"/>
      <c r="D4" s="88"/>
      <c r="E4" s="88"/>
      <c r="F4" s="89"/>
      <c r="G4" s="90"/>
      <c r="H4" s="89"/>
      <c r="I4" s="89"/>
      <c r="J4" s="104"/>
      <c r="K4" s="105"/>
    </row>
    <row r="5" spans="1:11" x14ac:dyDescent="0.2">
      <c r="A5" s="106"/>
      <c r="B5" s="107" t="s">
        <v>107</v>
      </c>
      <c r="C5" s="106"/>
      <c r="D5" s="106"/>
      <c r="E5" s="106"/>
      <c r="G5" s="109"/>
      <c r="H5" s="110"/>
      <c r="I5" s="110"/>
    </row>
    <row r="6" spans="1:11" x14ac:dyDescent="0.2">
      <c r="A6" s="106"/>
      <c r="B6" s="106"/>
      <c r="C6" s="106"/>
      <c r="D6" s="107" t="s">
        <v>62</v>
      </c>
      <c r="E6" s="106"/>
      <c r="G6" s="109"/>
      <c r="H6" s="110"/>
      <c r="I6" s="110"/>
    </row>
    <row r="7" spans="1:11" x14ac:dyDescent="0.2">
      <c r="A7" s="106"/>
      <c r="B7" s="106"/>
      <c r="C7" s="106"/>
      <c r="D7" s="113">
        <v>1</v>
      </c>
      <c r="E7" s="106" t="s">
        <v>108</v>
      </c>
      <c r="F7" s="114">
        <v>328690.36</v>
      </c>
      <c r="G7" s="115">
        <v>312178</v>
      </c>
      <c r="H7" s="116">
        <f t="shared" ref="H7:H19" si="0">ROUND((F7-G7),5)</f>
        <v>16512.36</v>
      </c>
      <c r="I7" s="116"/>
      <c r="J7" s="117">
        <f t="shared" ref="J7:J17" si="1">F7/G7</f>
        <v>1.0528940540332759</v>
      </c>
      <c r="K7" s="118">
        <v>0</v>
      </c>
    </row>
    <row r="8" spans="1:11" x14ac:dyDescent="0.2">
      <c r="A8" s="106"/>
      <c r="B8" s="106"/>
      <c r="C8" s="106"/>
      <c r="D8" s="113">
        <v>2</v>
      </c>
      <c r="E8" s="106" t="s">
        <v>109</v>
      </c>
      <c r="F8" s="114">
        <v>2360</v>
      </c>
      <c r="G8" s="115">
        <v>2320</v>
      </c>
      <c r="H8" s="116">
        <f t="shared" si="0"/>
        <v>40</v>
      </c>
      <c r="I8" s="116"/>
      <c r="J8" s="117">
        <f t="shared" si="1"/>
        <v>1.0172413793103448</v>
      </c>
      <c r="K8" s="118">
        <v>0</v>
      </c>
    </row>
    <row r="9" spans="1:11" x14ac:dyDescent="0.2">
      <c r="A9" s="106"/>
      <c r="B9" s="106"/>
      <c r="C9" s="106"/>
      <c r="D9" s="113">
        <v>3</v>
      </c>
      <c r="E9" s="106" t="s">
        <v>110</v>
      </c>
      <c r="F9" s="114">
        <v>80750</v>
      </c>
      <c r="G9" s="115">
        <v>30000</v>
      </c>
      <c r="H9" s="116">
        <f t="shared" si="0"/>
        <v>50750</v>
      </c>
      <c r="I9" s="116"/>
      <c r="J9" s="117">
        <f t="shared" si="1"/>
        <v>2.6916666666666669</v>
      </c>
      <c r="K9" s="118">
        <v>0</v>
      </c>
    </row>
    <row r="10" spans="1:11" x14ac:dyDescent="0.2">
      <c r="A10" s="106"/>
      <c r="B10" s="106"/>
      <c r="C10" s="106"/>
      <c r="D10" s="113">
        <v>4</v>
      </c>
      <c r="E10" s="106" t="s">
        <v>111</v>
      </c>
      <c r="F10" s="114">
        <v>1840</v>
      </c>
      <c r="G10" s="115">
        <v>1800</v>
      </c>
      <c r="H10" s="116">
        <f t="shared" si="0"/>
        <v>40</v>
      </c>
      <c r="I10" s="116"/>
      <c r="J10" s="117">
        <f t="shared" si="1"/>
        <v>1.0222222222222221</v>
      </c>
      <c r="K10" s="118">
        <v>0</v>
      </c>
    </row>
    <row r="11" spans="1:11" x14ac:dyDescent="0.2">
      <c r="A11" s="106"/>
      <c r="B11" s="106"/>
      <c r="C11" s="106"/>
      <c r="D11" s="113">
        <v>5</v>
      </c>
      <c r="E11" s="106" t="s">
        <v>112</v>
      </c>
      <c r="F11" s="114">
        <v>0</v>
      </c>
      <c r="G11" s="115">
        <v>4000</v>
      </c>
      <c r="H11" s="116">
        <f t="shared" si="0"/>
        <v>-4000</v>
      </c>
      <c r="I11" s="116"/>
      <c r="J11" s="117">
        <f t="shared" si="1"/>
        <v>0</v>
      </c>
      <c r="K11" s="118">
        <v>0</v>
      </c>
    </row>
    <row r="12" spans="1:11" x14ac:dyDescent="0.2">
      <c r="A12" s="106"/>
      <c r="B12" s="106"/>
      <c r="C12" s="106"/>
      <c r="D12" s="113">
        <v>6</v>
      </c>
      <c r="E12" s="106" t="s">
        <v>113</v>
      </c>
      <c r="F12" s="114">
        <v>0</v>
      </c>
      <c r="G12" s="115">
        <v>1200</v>
      </c>
      <c r="H12" s="116">
        <f t="shared" si="0"/>
        <v>-1200</v>
      </c>
      <c r="I12" s="116"/>
      <c r="J12" s="117">
        <f t="shared" si="1"/>
        <v>0</v>
      </c>
      <c r="K12" s="118">
        <v>0</v>
      </c>
    </row>
    <row r="13" spans="1:11" x14ac:dyDescent="0.2">
      <c r="A13" s="106"/>
      <c r="B13" s="106"/>
      <c r="C13" s="106"/>
      <c r="D13" s="113">
        <v>7</v>
      </c>
      <c r="E13" s="106" t="s">
        <v>114</v>
      </c>
      <c r="F13" s="114">
        <v>1318.88</v>
      </c>
      <c r="G13" s="115">
        <v>7800</v>
      </c>
      <c r="H13" s="116">
        <f t="shared" si="0"/>
        <v>-6481.12</v>
      </c>
      <c r="I13" s="116"/>
      <c r="J13" s="117">
        <f t="shared" si="1"/>
        <v>0.1690871794871795</v>
      </c>
      <c r="K13" s="118">
        <v>0</v>
      </c>
    </row>
    <row r="14" spans="1:11" x14ac:dyDescent="0.2">
      <c r="A14" s="106"/>
      <c r="B14" s="106"/>
      <c r="C14" s="106"/>
      <c r="D14" s="113">
        <v>8</v>
      </c>
      <c r="E14" s="106" t="s">
        <v>115</v>
      </c>
      <c r="F14" s="114">
        <v>669851.18999999994</v>
      </c>
      <c r="G14" s="115">
        <v>670809</v>
      </c>
      <c r="H14" s="116">
        <f t="shared" si="0"/>
        <v>-957.81</v>
      </c>
      <c r="I14" s="116"/>
      <c r="J14" s="117">
        <f t="shared" si="1"/>
        <v>0.99857215690308265</v>
      </c>
      <c r="K14" s="118">
        <v>-18.27</v>
      </c>
    </row>
    <row r="15" spans="1:11" x14ac:dyDescent="0.2">
      <c r="A15" s="106"/>
      <c r="B15" s="106"/>
      <c r="C15" s="106"/>
      <c r="D15" s="113">
        <v>9</v>
      </c>
      <c r="E15" s="106" t="s">
        <v>116</v>
      </c>
      <c r="F15" s="114">
        <v>20878.52</v>
      </c>
      <c r="G15" s="115">
        <v>21300</v>
      </c>
      <c r="H15" s="116">
        <f t="shared" si="0"/>
        <v>-421.48</v>
      </c>
      <c r="I15" s="116"/>
      <c r="J15" s="117">
        <f t="shared" si="1"/>
        <v>0.98021220657276997</v>
      </c>
      <c r="K15" s="118">
        <v>0</v>
      </c>
    </row>
    <row r="16" spans="1:11" x14ac:dyDescent="0.2">
      <c r="A16" s="106"/>
      <c r="B16" s="106"/>
      <c r="C16" s="106"/>
      <c r="D16" s="113">
        <v>10</v>
      </c>
      <c r="E16" s="106" t="s">
        <v>117</v>
      </c>
      <c r="F16" s="114">
        <v>2263.6799999999998</v>
      </c>
      <c r="G16" s="115">
        <v>5520</v>
      </c>
      <c r="H16" s="116">
        <f t="shared" si="0"/>
        <v>-3256.32</v>
      </c>
      <c r="I16" s="116"/>
      <c r="J16" s="117">
        <f t="shared" si="1"/>
        <v>0.4100869565217391</v>
      </c>
      <c r="K16" s="118">
        <v>116.67</v>
      </c>
    </row>
    <row r="17" spans="1:13" x14ac:dyDescent="0.2">
      <c r="A17" s="106"/>
      <c r="B17" s="106"/>
      <c r="C17" s="106"/>
      <c r="D17" s="113">
        <v>11</v>
      </c>
      <c r="E17" s="106" t="s">
        <v>118</v>
      </c>
      <c r="F17" s="114">
        <v>6327</v>
      </c>
      <c r="G17" s="115">
        <v>10400</v>
      </c>
      <c r="H17" s="116">
        <f t="shared" si="0"/>
        <v>-4073</v>
      </c>
      <c r="I17" s="116"/>
      <c r="J17" s="117">
        <f t="shared" si="1"/>
        <v>0.60836538461538459</v>
      </c>
      <c r="K17" s="118">
        <v>154</v>
      </c>
    </row>
    <row r="18" spans="1:13" x14ac:dyDescent="0.2">
      <c r="A18" s="106"/>
      <c r="B18" s="106"/>
      <c r="C18" s="106"/>
      <c r="D18" s="113">
        <v>12</v>
      </c>
      <c r="E18" s="106" t="s">
        <v>119</v>
      </c>
      <c r="F18" s="114">
        <v>0</v>
      </c>
      <c r="G18" s="115">
        <v>0</v>
      </c>
      <c r="H18" s="116">
        <f t="shared" si="0"/>
        <v>0</v>
      </c>
      <c r="I18" s="116"/>
      <c r="J18" s="117">
        <v>0</v>
      </c>
      <c r="K18" s="118">
        <v>0</v>
      </c>
    </row>
    <row r="19" spans="1:13" x14ac:dyDescent="0.2">
      <c r="A19" s="106"/>
      <c r="B19" s="106"/>
      <c r="C19" s="106"/>
      <c r="D19" s="113">
        <v>13</v>
      </c>
      <c r="E19" s="106" t="s">
        <v>120</v>
      </c>
      <c r="F19" s="114">
        <v>3930</v>
      </c>
      <c r="G19" s="115">
        <v>1000</v>
      </c>
      <c r="H19" s="116">
        <f t="shared" si="0"/>
        <v>2930</v>
      </c>
      <c r="I19" s="116"/>
      <c r="J19" s="117">
        <f>F19/G19</f>
        <v>3.93</v>
      </c>
      <c r="K19" s="118">
        <v>-50</v>
      </c>
    </row>
    <row r="20" spans="1:13" s="96" customFormat="1" x14ac:dyDescent="0.2">
      <c r="A20" s="95"/>
      <c r="B20" s="95"/>
      <c r="C20" s="95"/>
      <c r="D20" s="95" t="s">
        <v>121</v>
      </c>
      <c r="E20" s="95"/>
      <c r="F20" s="119">
        <f>SUM(F7:F19)</f>
        <v>1118209.6299999999</v>
      </c>
      <c r="G20" s="119">
        <f t="shared" ref="G20:H20" si="2">SUM(G7:G19)</f>
        <v>1068327</v>
      </c>
      <c r="H20" s="119">
        <f t="shared" si="2"/>
        <v>49882.63</v>
      </c>
      <c r="I20" s="119"/>
      <c r="J20" s="120">
        <f>F20/G20</f>
        <v>1.0466922861633188</v>
      </c>
      <c r="K20" s="121">
        <f>SUM(K7:K19)</f>
        <v>202.4</v>
      </c>
    </row>
    <row r="21" spans="1:13" x14ac:dyDescent="0.2">
      <c r="A21" s="88"/>
      <c r="B21" s="88"/>
      <c r="C21" s="95" t="s">
        <v>122</v>
      </c>
      <c r="D21" s="88"/>
      <c r="E21" s="88"/>
      <c r="F21" s="119">
        <f>F20</f>
        <v>1118209.6299999999</v>
      </c>
      <c r="G21" s="119">
        <f>G20</f>
        <v>1068327</v>
      </c>
      <c r="H21" s="119">
        <f>ROUND((F21-G21),5)</f>
        <v>49882.63</v>
      </c>
      <c r="I21" s="119"/>
      <c r="J21" s="120"/>
      <c r="K21" s="121"/>
      <c r="L21" s="122"/>
      <c r="M21" s="122"/>
    </row>
    <row r="22" spans="1:13" x14ac:dyDescent="0.2">
      <c r="A22" s="106"/>
      <c r="B22" s="106"/>
      <c r="C22" s="106"/>
      <c r="D22" s="106"/>
      <c r="E22" s="106"/>
      <c r="G22" s="109"/>
      <c r="H22" s="110"/>
      <c r="I22" s="110"/>
    </row>
    <row r="23" spans="1:13" x14ac:dyDescent="0.2">
      <c r="A23" s="106"/>
      <c r="B23" s="106"/>
      <c r="C23" s="106"/>
      <c r="D23" s="107" t="s">
        <v>123</v>
      </c>
      <c r="E23" s="106"/>
      <c r="G23" s="109"/>
      <c r="H23" s="110"/>
      <c r="I23" s="110"/>
    </row>
    <row r="24" spans="1:13" x14ac:dyDescent="0.2">
      <c r="A24" s="106"/>
      <c r="B24" s="106"/>
      <c r="C24" s="106"/>
      <c r="D24" s="113">
        <v>1</v>
      </c>
      <c r="E24" s="106" t="s">
        <v>124</v>
      </c>
      <c r="F24" s="114">
        <v>1400</v>
      </c>
      <c r="G24" s="115">
        <v>0</v>
      </c>
      <c r="H24" s="116">
        <f t="shared" ref="H24:H58" si="3">ROUND((F24-G24),5)</f>
        <v>1400</v>
      </c>
      <c r="I24" s="116"/>
      <c r="J24" s="117">
        <v>0</v>
      </c>
      <c r="K24" s="118">
        <v>0</v>
      </c>
    </row>
    <row r="25" spans="1:13" x14ac:dyDescent="0.2">
      <c r="A25" s="106"/>
      <c r="B25" s="106"/>
      <c r="C25" s="106"/>
      <c r="D25" s="113">
        <v>2</v>
      </c>
      <c r="E25" s="106" t="s">
        <v>125</v>
      </c>
      <c r="F25" s="114">
        <v>0</v>
      </c>
      <c r="G25" s="115">
        <v>0</v>
      </c>
      <c r="H25" s="116">
        <f t="shared" si="3"/>
        <v>0</v>
      </c>
      <c r="I25" s="116"/>
      <c r="J25" s="117">
        <v>0</v>
      </c>
      <c r="K25" s="118">
        <v>0</v>
      </c>
    </row>
    <row r="26" spans="1:13" x14ac:dyDescent="0.2">
      <c r="A26" s="106"/>
      <c r="B26" s="106"/>
      <c r="C26" s="106"/>
      <c r="D26" s="113">
        <v>3</v>
      </c>
      <c r="E26" s="106" t="s">
        <v>126</v>
      </c>
      <c r="F26" s="114">
        <v>922.41</v>
      </c>
      <c r="G26" s="115">
        <v>1071</v>
      </c>
      <c r="H26" s="116">
        <f t="shared" si="3"/>
        <v>-148.59</v>
      </c>
      <c r="I26" s="116"/>
      <c r="J26" s="117">
        <f t="shared" ref="J26:J38" si="4">F26/G26</f>
        <v>0.86126050420168065</v>
      </c>
      <c r="K26" s="118">
        <v>978.42</v>
      </c>
    </row>
    <row r="27" spans="1:13" x14ac:dyDescent="0.2">
      <c r="A27" s="106"/>
      <c r="B27" s="106"/>
      <c r="C27" s="106"/>
      <c r="D27" s="113">
        <v>4</v>
      </c>
      <c r="E27" s="106" t="s">
        <v>127</v>
      </c>
      <c r="F27" s="114">
        <v>55140.800000000003</v>
      </c>
      <c r="G27" s="115">
        <v>55125</v>
      </c>
      <c r="H27" s="116">
        <f t="shared" si="3"/>
        <v>15.8</v>
      </c>
      <c r="I27" s="116"/>
      <c r="J27" s="117">
        <f t="shared" si="4"/>
        <v>1.0002866213151929</v>
      </c>
      <c r="K27" s="118">
        <v>4241.6000000000004</v>
      </c>
    </row>
    <row r="28" spans="1:13" x14ac:dyDescent="0.2">
      <c r="A28" s="106"/>
      <c r="B28" s="106"/>
      <c r="C28" s="106"/>
      <c r="D28" s="113">
        <v>5</v>
      </c>
      <c r="E28" s="106" t="s">
        <v>128</v>
      </c>
      <c r="F28" s="114">
        <v>5398.86</v>
      </c>
      <c r="G28" s="115">
        <v>5460</v>
      </c>
      <c r="H28" s="116">
        <f t="shared" si="3"/>
        <v>-61.14</v>
      </c>
      <c r="I28" s="116"/>
      <c r="J28" s="117">
        <f t="shared" si="4"/>
        <v>0.98880219780219769</v>
      </c>
      <c r="K28" s="118">
        <v>445.18</v>
      </c>
    </row>
    <row r="29" spans="1:13" x14ac:dyDescent="0.2">
      <c r="A29" s="106"/>
      <c r="B29" s="106"/>
      <c r="C29" s="106"/>
      <c r="D29" s="113">
        <v>6</v>
      </c>
      <c r="E29" s="106" t="s">
        <v>129</v>
      </c>
      <c r="F29" s="114">
        <v>14380.98</v>
      </c>
      <c r="G29" s="115">
        <v>13800</v>
      </c>
      <c r="H29" s="116">
        <f t="shared" si="3"/>
        <v>580.98</v>
      </c>
      <c r="I29" s="116"/>
      <c r="J29" s="117">
        <f t="shared" si="4"/>
        <v>1.0421</v>
      </c>
      <c r="K29" s="118">
        <v>2441.3200000000002</v>
      </c>
    </row>
    <row r="30" spans="1:13" x14ac:dyDescent="0.2">
      <c r="A30" s="106"/>
      <c r="B30" s="106"/>
      <c r="C30" s="106"/>
      <c r="D30" s="113">
        <v>7</v>
      </c>
      <c r="E30" s="106" t="s">
        <v>130</v>
      </c>
      <c r="F30" s="114">
        <v>57663.08</v>
      </c>
      <c r="G30" s="115">
        <v>58000</v>
      </c>
      <c r="H30" s="116">
        <f t="shared" si="3"/>
        <v>-336.92</v>
      </c>
      <c r="I30" s="116"/>
      <c r="J30" s="117">
        <f t="shared" si="4"/>
        <v>0.9941910344827587</v>
      </c>
      <c r="K30" s="118">
        <v>4989.05</v>
      </c>
    </row>
    <row r="31" spans="1:13" x14ac:dyDescent="0.2">
      <c r="A31" s="106"/>
      <c r="B31" s="106"/>
      <c r="C31" s="106"/>
      <c r="D31" s="113">
        <v>8</v>
      </c>
      <c r="E31" s="106" t="s">
        <v>131</v>
      </c>
      <c r="F31" s="114">
        <v>-22109.200000000001</v>
      </c>
      <c r="G31" s="115">
        <v>-36000</v>
      </c>
      <c r="H31" s="116">
        <f t="shared" si="3"/>
        <v>13890.8</v>
      </c>
      <c r="I31" s="116"/>
      <c r="J31" s="117">
        <f t="shared" si="4"/>
        <v>0.61414444444444449</v>
      </c>
      <c r="K31" s="118">
        <v>5289.54</v>
      </c>
    </row>
    <row r="32" spans="1:13" x14ac:dyDescent="0.2">
      <c r="A32" s="106"/>
      <c r="B32" s="106"/>
      <c r="C32" s="106"/>
      <c r="D32" s="113">
        <v>9</v>
      </c>
      <c r="E32" s="106" t="s">
        <v>132</v>
      </c>
      <c r="F32" s="114">
        <v>14657.27</v>
      </c>
      <c r="G32" s="115">
        <v>6000</v>
      </c>
      <c r="H32" s="116">
        <f t="shared" si="3"/>
        <v>8657.27</v>
      </c>
      <c r="I32" s="116"/>
      <c r="J32" s="117">
        <f t="shared" si="4"/>
        <v>2.4428783333333333</v>
      </c>
      <c r="K32" s="118">
        <v>1753.54</v>
      </c>
    </row>
    <row r="33" spans="1:11" x14ac:dyDescent="0.2">
      <c r="A33" s="106"/>
      <c r="B33" s="106"/>
      <c r="C33" s="106"/>
      <c r="D33" s="113">
        <v>10</v>
      </c>
      <c r="E33" s="106" t="s">
        <v>133</v>
      </c>
      <c r="F33" s="114">
        <v>0.4</v>
      </c>
      <c r="G33" s="115">
        <v>600</v>
      </c>
      <c r="H33" s="116">
        <f t="shared" si="3"/>
        <v>-599.6</v>
      </c>
      <c r="I33" s="116"/>
      <c r="J33" s="117">
        <f t="shared" si="4"/>
        <v>6.6666666666666675E-4</v>
      </c>
      <c r="K33" s="118">
        <v>7.95</v>
      </c>
    </row>
    <row r="34" spans="1:11" x14ac:dyDescent="0.2">
      <c r="A34" s="106"/>
      <c r="B34" s="106"/>
      <c r="C34" s="106"/>
      <c r="D34" s="113">
        <v>11</v>
      </c>
      <c r="E34" s="106" t="s">
        <v>134</v>
      </c>
      <c r="F34" s="114">
        <v>4361.58</v>
      </c>
      <c r="G34" s="115">
        <v>6120</v>
      </c>
      <c r="H34" s="116">
        <f t="shared" si="3"/>
        <v>-1758.42</v>
      </c>
      <c r="I34" s="116"/>
      <c r="J34" s="117">
        <f t="shared" si="4"/>
        <v>0.71267647058823524</v>
      </c>
      <c r="K34" s="118">
        <v>582.57000000000005</v>
      </c>
    </row>
    <row r="35" spans="1:11" x14ac:dyDescent="0.2">
      <c r="A35" s="106"/>
      <c r="B35" s="106"/>
      <c r="C35" s="106"/>
      <c r="D35" s="113">
        <v>12</v>
      </c>
      <c r="E35" s="106" t="s">
        <v>135</v>
      </c>
      <c r="F35" s="114">
        <v>177319.28</v>
      </c>
      <c r="G35" s="115">
        <v>151100</v>
      </c>
      <c r="H35" s="116">
        <f t="shared" si="3"/>
        <v>26219.279999999999</v>
      </c>
      <c r="I35" s="116"/>
      <c r="J35" s="117">
        <f t="shared" si="4"/>
        <v>1.173522700198544</v>
      </c>
      <c r="K35" s="118">
        <v>38022.28</v>
      </c>
    </row>
    <row r="36" spans="1:11" x14ac:dyDescent="0.2">
      <c r="A36" s="106"/>
      <c r="B36" s="106"/>
      <c r="C36" s="106"/>
      <c r="D36" s="113">
        <v>13</v>
      </c>
      <c r="E36" s="106" t="s">
        <v>136</v>
      </c>
      <c r="F36" s="114">
        <v>153465.98000000001</v>
      </c>
      <c r="G36" s="115">
        <v>170550</v>
      </c>
      <c r="H36" s="116">
        <f t="shared" si="3"/>
        <v>-17084.02</v>
      </c>
      <c r="I36" s="116"/>
      <c r="J36" s="117">
        <f t="shared" si="4"/>
        <v>0.89982984462034599</v>
      </c>
      <c r="K36" s="118">
        <v>329.13</v>
      </c>
    </row>
    <row r="37" spans="1:11" x14ac:dyDescent="0.2">
      <c r="A37" s="106"/>
      <c r="B37" s="106"/>
      <c r="C37" s="106"/>
      <c r="D37" s="113">
        <v>14</v>
      </c>
      <c r="E37" s="106" t="s">
        <v>137</v>
      </c>
      <c r="F37" s="114">
        <v>3385.46</v>
      </c>
      <c r="G37" s="115">
        <v>3500</v>
      </c>
      <c r="H37" s="116">
        <f t="shared" si="3"/>
        <v>-114.54</v>
      </c>
      <c r="I37" s="116"/>
      <c r="J37" s="117">
        <f t="shared" si="4"/>
        <v>0.96727428571428575</v>
      </c>
      <c r="K37" s="118">
        <v>0</v>
      </c>
    </row>
    <row r="38" spans="1:11" x14ac:dyDescent="0.2">
      <c r="A38" s="106"/>
      <c r="B38" s="106"/>
      <c r="C38" s="106"/>
      <c r="D38" s="113">
        <v>15</v>
      </c>
      <c r="E38" s="106" t="s">
        <v>138</v>
      </c>
      <c r="F38" s="114">
        <v>741.85</v>
      </c>
      <c r="G38" s="115">
        <v>4000</v>
      </c>
      <c r="H38" s="116">
        <f t="shared" si="3"/>
        <v>-3258.15</v>
      </c>
      <c r="I38" s="116"/>
      <c r="J38" s="117">
        <f t="shared" si="4"/>
        <v>0.1854625</v>
      </c>
      <c r="K38" s="118">
        <v>0</v>
      </c>
    </row>
    <row r="39" spans="1:11" x14ac:dyDescent="0.2">
      <c r="A39" s="106"/>
      <c r="B39" s="106"/>
      <c r="C39" s="106"/>
      <c r="D39" s="113">
        <v>16</v>
      </c>
      <c r="E39" s="106" t="s">
        <v>139</v>
      </c>
      <c r="F39" s="114">
        <v>315</v>
      </c>
      <c r="G39" s="115">
        <v>855</v>
      </c>
      <c r="H39" s="116">
        <f t="shared" si="3"/>
        <v>-540</v>
      </c>
      <c r="I39" s="116"/>
      <c r="J39" s="117">
        <v>0</v>
      </c>
      <c r="K39" s="118">
        <v>0</v>
      </c>
    </row>
    <row r="40" spans="1:11" x14ac:dyDescent="0.2">
      <c r="A40" s="106"/>
      <c r="B40" s="106"/>
      <c r="C40" s="106"/>
      <c r="D40" s="113">
        <v>17</v>
      </c>
      <c r="E40" s="106" t="s">
        <v>140</v>
      </c>
      <c r="F40" s="114">
        <v>5250</v>
      </c>
      <c r="G40" s="115">
        <v>5000</v>
      </c>
      <c r="H40" s="116">
        <f t="shared" si="3"/>
        <v>250</v>
      </c>
      <c r="I40" s="116"/>
      <c r="J40" s="117">
        <f t="shared" ref="J40:J59" si="5">F40/G40</f>
        <v>1.05</v>
      </c>
      <c r="K40" s="118">
        <v>0</v>
      </c>
    </row>
    <row r="41" spans="1:11" x14ac:dyDescent="0.2">
      <c r="A41" s="106"/>
      <c r="B41" s="106"/>
      <c r="C41" s="106"/>
      <c r="D41" s="113">
        <v>18</v>
      </c>
      <c r="E41" s="106" t="s">
        <v>141</v>
      </c>
      <c r="F41" s="114">
        <v>13386.8</v>
      </c>
      <c r="G41" s="115">
        <v>13400</v>
      </c>
      <c r="H41" s="116">
        <f t="shared" si="3"/>
        <v>-13.2</v>
      </c>
      <c r="I41" s="116"/>
      <c r="J41" s="117">
        <f t="shared" si="5"/>
        <v>0.9990149253731343</v>
      </c>
      <c r="K41" s="118">
        <v>0</v>
      </c>
    </row>
    <row r="42" spans="1:11" x14ac:dyDescent="0.2">
      <c r="A42" s="106"/>
      <c r="B42" s="106"/>
      <c r="C42" s="106"/>
      <c r="D42" s="113">
        <v>19</v>
      </c>
      <c r="E42" s="106" t="s">
        <v>142</v>
      </c>
      <c r="F42" s="114">
        <v>17940</v>
      </c>
      <c r="G42" s="115">
        <v>17940</v>
      </c>
      <c r="H42" s="116">
        <f t="shared" si="3"/>
        <v>0</v>
      </c>
      <c r="I42" s="116"/>
      <c r="J42" s="117">
        <f t="shared" si="5"/>
        <v>1</v>
      </c>
      <c r="K42" s="118">
        <v>0</v>
      </c>
    </row>
    <row r="43" spans="1:11" x14ac:dyDescent="0.2">
      <c r="A43" s="106"/>
      <c r="B43" s="106"/>
      <c r="C43" s="106"/>
      <c r="D43" s="113">
        <v>20</v>
      </c>
      <c r="E43" s="106" t="s">
        <v>143</v>
      </c>
      <c r="F43" s="114">
        <v>0</v>
      </c>
      <c r="G43" s="115">
        <v>8000</v>
      </c>
      <c r="H43" s="116">
        <f t="shared" si="3"/>
        <v>-8000</v>
      </c>
      <c r="I43" s="116"/>
      <c r="J43" s="117">
        <f t="shared" si="5"/>
        <v>0</v>
      </c>
      <c r="K43" s="118">
        <v>0</v>
      </c>
    </row>
    <row r="44" spans="1:11" ht="8.9" customHeight="1" x14ac:dyDescent="0.2">
      <c r="A44" s="106"/>
      <c r="B44" s="106"/>
      <c r="C44" s="106"/>
      <c r="D44" s="113">
        <v>21</v>
      </c>
      <c r="E44" s="106" t="s">
        <v>144</v>
      </c>
      <c r="F44" s="114">
        <v>0</v>
      </c>
      <c r="G44" s="115">
        <v>1500</v>
      </c>
      <c r="H44" s="116">
        <f t="shared" si="3"/>
        <v>-1500</v>
      </c>
      <c r="I44" s="116"/>
      <c r="J44" s="117">
        <f t="shared" si="5"/>
        <v>0</v>
      </c>
      <c r="K44" s="118">
        <v>0</v>
      </c>
    </row>
    <row r="45" spans="1:11" x14ac:dyDescent="0.2">
      <c r="A45" s="106"/>
      <c r="B45" s="106"/>
      <c r="C45" s="106"/>
      <c r="D45" s="113">
        <v>22</v>
      </c>
      <c r="E45" s="106" t="s">
        <v>145</v>
      </c>
      <c r="F45" s="114">
        <v>3645.95</v>
      </c>
      <c r="G45" s="115">
        <v>14000</v>
      </c>
      <c r="H45" s="116">
        <f t="shared" si="3"/>
        <v>-10354.049999999999</v>
      </c>
      <c r="I45" s="116"/>
      <c r="J45" s="117">
        <f t="shared" si="5"/>
        <v>0.26042499999999996</v>
      </c>
      <c r="K45" s="118">
        <v>1436.82</v>
      </c>
    </row>
    <row r="46" spans="1:11" x14ac:dyDescent="0.2">
      <c r="A46" s="106"/>
      <c r="B46" s="106"/>
      <c r="C46" s="106"/>
      <c r="D46" s="113">
        <v>23</v>
      </c>
      <c r="E46" s="106" t="s">
        <v>146</v>
      </c>
      <c r="F46" s="114">
        <v>28484.77</v>
      </c>
      <c r="G46" s="115">
        <v>20000</v>
      </c>
      <c r="H46" s="116">
        <f t="shared" si="3"/>
        <v>8484.77</v>
      </c>
      <c r="I46" s="116"/>
      <c r="J46" s="117">
        <f t="shared" si="5"/>
        <v>1.4242385</v>
      </c>
      <c r="K46" s="118">
        <v>899.46</v>
      </c>
    </row>
    <row r="47" spans="1:11" x14ac:dyDescent="0.2">
      <c r="A47" s="106"/>
      <c r="B47" s="106"/>
      <c r="C47" s="106"/>
      <c r="D47" s="113">
        <v>24</v>
      </c>
      <c r="E47" s="106" t="s">
        <v>147</v>
      </c>
      <c r="F47" s="114">
        <v>14877.24</v>
      </c>
      <c r="G47" s="115">
        <v>10420</v>
      </c>
      <c r="H47" s="116">
        <f t="shared" si="3"/>
        <v>4457.24</v>
      </c>
      <c r="I47" s="116"/>
      <c r="J47" s="117">
        <f t="shared" si="5"/>
        <v>1.4277581573896352</v>
      </c>
      <c r="K47" s="118">
        <v>657</v>
      </c>
    </row>
    <row r="48" spans="1:11" x14ac:dyDescent="0.2">
      <c r="A48" s="106"/>
      <c r="B48" s="106"/>
      <c r="C48" s="106"/>
      <c r="D48" s="113">
        <v>25</v>
      </c>
      <c r="E48" s="106" t="s">
        <v>148</v>
      </c>
      <c r="F48" s="114">
        <v>46615.94</v>
      </c>
      <c r="G48" s="115">
        <v>40000</v>
      </c>
      <c r="H48" s="116">
        <f t="shared" si="3"/>
        <v>6615.94</v>
      </c>
      <c r="I48" s="116"/>
      <c r="J48" s="117">
        <f t="shared" si="5"/>
        <v>1.1653985</v>
      </c>
      <c r="K48" s="118">
        <v>5461.47</v>
      </c>
    </row>
    <row r="49" spans="1:11" x14ac:dyDescent="0.2">
      <c r="A49" s="106"/>
      <c r="B49" s="106"/>
      <c r="C49" s="106"/>
      <c r="D49" s="113">
        <v>26</v>
      </c>
      <c r="E49" s="106" t="s">
        <v>149</v>
      </c>
      <c r="F49" s="114">
        <v>1678.1</v>
      </c>
      <c r="G49" s="115">
        <v>5000</v>
      </c>
      <c r="H49" s="116">
        <f t="shared" si="3"/>
        <v>-3321.9</v>
      </c>
      <c r="I49" s="116"/>
      <c r="J49" s="117">
        <f t="shared" si="5"/>
        <v>0.33561999999999997</v>
      </c>
      <c r="K49" s="118">
        <v>0</v>
      </c>
    </row>
    <row r="50" spans="1:11" x14ac:dyDescent="0.2">
      <c r="A50" s="106"/>
      <c r="B50" s="106"/>
      <c r="C50" s="106"/>
      <c r="D50" s="113">
        <v>27</v>
      </c>
      <c r="E50" s="106" t="s">
        <v>150</v>
      </c>
      <c r="F50" s="114">
        <v>21916.22</v>
      </c>
      <c r="G50" s="115">
        <v>30900</v>
      </c>
      <c r="H50" s="116">
        <f t="shared" si="3"/>
        <v>-8983.7800000000007</v>
      </c>
      <c r="I50" s="116"/>
      <c r="J50" s="117">
        <f t="shared" si="5"/>
        <v>0.70926278317152103</v>
      </c>
      <c r="K50" s="118">
        <v>2110</v>
      </c>
    </row>
    <row r="51" spans="1:11" x14ac:dyDescent="0.2">
      <c r="A51" s="106"/>
      <c r="B51" s="106"/>
      <c r="C51" s="106"/>
      <c r="D51" s="113">
        <v>28</v>
      </c>
      <c r="E51" s="106" t="s">
        <v>151</v>
      </c>
      <c r="F51" s="114">
        <v>805.72</v>
      </c>
      <c r="G51" s="115">
        <v>1000</v>
      </c>
      <c r="H51" s="116">
        <f t="shared" si="3"/>
        <v>-194.28</v>
      </c>
      <c r="I51" s="116"/>
      <c r="J51" s="117">
        <f t="shared" si="5"/>
        <v>0.80571999999999999</v>
      </c>
      <c r="K51" s="118">
        <v>73.319999999999993</v>
      </c>
    </row>
    <row r="52" spans="1:11" x14ac:dyDescent="0.2">
      <c r="A52" s="106"/>
      <c r="B52" s="106"/>
      <c r="C52" s="106"/>
      <c r="D52" s="113">
        <v>29</v>
      </c>
      <c r="E52" s="106" t="s">
        <v>152</v>
      </c>
      <c r="F52" s="114">
        <v>845</v>
      </c>
      <c r="G52" s="115">
        <v>1650</v>
      </c>
      <c r="H52" s="116">
        <f t="shared" si="3"/>
        <v>-805</v>
      </c>
      <c r="I52" s="116"/>
      <c r="J52" s="117">
        <f t="shared" si="5"/>
        <v>0.51212121212121209</v>
      </c>
      <c r="K52" s="118">
        <v>0</v>
      </c>
    </row>
    <row r="53" spans="1:11" x14ac:dyDescent="0.2">
      <c r="A53" s="106"/>
      <c r="B53" s="106"/>
      <c r="C53" s="106"/>
      <c r="D53" s="113">
        <v>30</v>
      </c>
      <c r="E53" s="106" t="s">
        <v>153</v>
      </c>
      <c r="F53" s="114">
        <v>5688.96</v>
      </c>
      <c r="G53" s="115">
        <v>4000</v>
      </c>
      <c r="H53" s="116">
        <f t="shared" si="3"/>
        <v>1688.96</v>
      </c>
      <c r="I53" s="116"/>
      <c r="J53" s="117">
        <f t="shared" si="5"/>
        <v>1.4222399999999999</v>
      </c>
      <c r="K53" s="118">
        <v>0</v>
      </c>
    </row>
    <row r="54" spans="1:11" x14ac:dyDescent="0.2">
      <c r="A54" s="106"/>
      <c r="B54" s="106"/>
      <c r="C54" s="106"/>
      <c r="D54" s="113">
        <v>31</v>
      </c>
      <c r="E54" s="106" t="s">
        <v>154</v>
      </c>
      <c r="F54" s="114">
        <v>9245</v>
      </c>
      <c r="G54" s="115">
        <v>10000</v>
      </c>
      <c r="H54" s="116">
        <f t="shared" si="3"/>
        <v>-755</v>
      </c>
      <c r="I54" s="116"/>
      <c r="J54" s="117">
        <f t="shared" si="5"/>
        <v>0.92449999999999999</v>
      </c>
      <c r="K54" s="118">
        <v>2890</v>
      </c>
    </row>
    <row r="55" spans="1:11" x14ac:dyDescent="0.2">
      <c r="A55" s="106"/>
      <c r="B55" s="106"/>
      <c r="C55" s="106"/>
      <c r="D55" s="113">
        <v>32</v>
      </c>
      <c r="E55" s="106" t="s">
        <v>155</v>
      </c>
      <c r="F55" s="114">
        <v>8090.89</v>
      </c>
      <c r="G55" s="115">
        <v>11746</v>
      </c>
      <c r="H55" s="116">
        <f t="shared" si="3"/>
        <v>-3655.11</v>
      </c>
      <c r="I55" s="116"/>
      <c r="J55" s="117">
        <f t="shared" si="5"/>
        <v>0.68882087519155455</v>
      </c>
      <c r="K55" s="118">
        <v>0</v>
      </c>
    </row>
    <row r="56" spans="1:11" x14ac:dyDescent="0.2">
      <c r="A56" s="106"/>
      <c r="B56" s="106"/>
      <c r="C56" s="106"/>
      <c r="D56" s="113">
        <v>33</v>
      </c>
      <c r="E56" s="88" t="s">
        <v>156</v>
      </c>
      <c r="F56" s="114">
        <v>9578.81</v>
      </c>
      <c r="G56" s="115">
        <v>7500</v>
      </c>
      <c r="H56" s="116">
        <f t="shared" si="3"/>
        <v>2078.81</v>
      </c>
      <c r="I56" s="116"/>
      <c r="J56" s="117">
        <f t="shared" si="5"/>
        <v>1.2771746666666666</v>
      </c>
      <c r="K56" s="118">
        <v>482.85</v>
      </c>
    </row>
    <row r="57" spans="1:11" x14ac:dyDescent="0.2">
      <c r="A57" s="106"/>
      <c r="B57" s="106"/>
      <c r="C57" s="106"/>
      <c r="D57" s="113">
        <v>34</v>
      </c>
      <c r="E57" s="106" t="s">
        <v>157</v>
      </c>
      <c r="F57" s="114">
        <v>88494.06</v>
      </c>
      <c r="G57" s="115">
        <v>74804</v>
      </c>
      <c r="H57" s="116">
        <f t="shared" si="3"/>
        <v>13690.06</v>
      </c>
      <c r="I57" s="116"/>
      <c r="J57" s="117">
        <f t="shared" si="5"/>
        <v>1.183012405753703</v>
      </c>
      <c r="K57" s="118">
        <v>35323.910000000003</v>
      </c>
    </row>
    <row r="58" spans="1:11" x14ac:dyDescent="0.2">
      <c r="A58" s="106"/>
      <c r="B58" s="106"/>
      <c r="C58" s="106"/>
      <c r="D58" s="113">
        <v>35</v>
      </c>
      <c r="E58" s="106" t="s">
        <v>158</v>
      </c>
      <c r="F58" s="114">
        <v>44460.59</v>
      </c>
      <c r="G58" s="115">
        <v>44909</v>
      </c>
      <c r="H58" s="116">
        <f t="shared" si="3"/>
        <v>-448.41</v>
      </c>
      <c r="I58" s="116"/>
      <c r="J58" s="117">
        <f t="shared" si="5"/>
        <v>0.99001514173105609</v>
      </c>
      <c r="K58" s="118">
        <v>4841.95</v>
      </c>
    </row>
    <row r="59" spans="1:11" x14ac:dyDescent="0.2">
      <c r="A59" s="88"/>
      <c r="B59" s="88"/>
      <c r="C59" s="88"/>
      <c r="D59" s="95" t="s">
        <v>159</v>
      </c>
      <c r="E59" s="88"/>
      <c r="F59" s="119">
        <f>SUM(F24:F58)</f>
        <v>788047.79999999993</v>
      </c>
      <c r="G59" s="119">
        <f>SUM(G24:G58)</f>
        <v>761950</v>
      </c>
      <c r="H59" s="119">
        <f>SUM(H24:H58)</f>
        <v>26097.799999999988</v>
      </c>
      <c r="I59" s="119"/>
      <c r="J59" s="120">
        <f t="shared" si="5"/>
        <v>1.0342513288273507</v>
      </c>
      <c r="K59" s="121">
        <f>SUM(K24:K58)</f>
        <v>113257.36</v>
      </c>
    </row>
    <row r="60" spans="1:11" s="96" customFormat="1" x14ac:dyDescent="0.2">
      <c r="A60" s="95"/>
      <c r="B60" s="95" t="s">
        <v>160</v>
      </c>
      <c r="C60" s="88"/>
      <c r="D60" s="88"/>
      <c r="E60" s="88"/>
      <c r="F60" s="119">
        <f>ROUND(F5+F21-F59,5)</f>
        <v>330161.83</v>
      </c>
      <c r="G60" s="119">
        <f>ROUND(G5+G21-G59,5)</f>
        <v>306377</v>
      </c>
      <c r="H60" s="119">
        <f>ROUND((F60-G60),5)</f>
        <v>23784.83</v>
      </c>
      <c r="I60" s="119"/>
      <c r="J60" s="120"/>
      <c r="K60" s="121"/>
    </row>
    <row r="61" spans="1:11" x14ac:dyDescent="0.2">
      <c r="A61" s="106"/>
      <c r="B61" s="106"/>
      <c r="C61" s="106"/>
      <c r="D61" s="106"/>
      <c r="E61" s="106"/>
      <c r="G61" s="109"/>
      <c r="H61" s="110"/>
      <c r="I61" s="110"/>
    </row>
    <row r="62" spans="1:11" x14ac:dyDescent="0.2">
      <c r="A62" s="106"/>
      <c r="B62" s="107" t="s">
        <v>161</v>
      </c>
      <c r="C62" s="106"/>
      <c r="D62" s="106"/>
      <c r="E62" s="106"/>
      <c r="G62" s="109"/>
      <c r="H62" s="110"/>
      <c r="I62" s="110"/>
    </row>
    <row r="63" spans="1:11" x14ac:dyDescent="0.2">
      <c r="A63" s="106"/>
      <c r="B63" s="106"/>
      <c r="C63" s="106"/>
      <c r="D63" s="107" t="s">
        <v>162</v>
      </c>
      <c r="E63" s="93"/>
      <c r="G63" s="109"/>
      <c r="H63" s="110"/>
      <c r="I63" s="110"/>
    </row>
    <row r="64" spans="1:11" x14ac:dyDescent="0.2">
      <c r="A64" s="106"/>
      <c r="B64" s="106"/>
      <c r="C64" s="106"/>
      <c r="D64" s="113">
        <v>1</v>
      </c>
      <c r="E64" s="106" t="s">
        <v>163</v>
      </c>
      <c r="F64" s="114">
        <v>490372.62</v>
      </c>
      <c r="G64" s="115">
        <v>91636</v>
      </c>
      <c r="H64" s="116">
        <f t="shared" ref="H64:H69" si="6">ROUND((F64-G64),5)</f>
        <v>398736.62</v>
      </c>
      <c r="I64" s="116"/>
      <c r="J64" s="117">
        <f t="shared" ref="J64:J69" si="7">F64/G64</f>
        <v>5.3513097472609017</v>
      </c>
      <c r="K64" s="124">
        <v>0</v>
      </c>
    </row>
    <row r="65" spans="1:11" x14ac:dyDescent="0.2">
      <c r="A65" s="106"/>
      <c r="B65" s="106"/>
      <c r="C65" s="106"/>
      <c r="D65" s="113">
        <v>2</v>
      </c>
      <c r="E65" s="106" t="s">
        <v>164</v>
      </c>
      <c r="F65" s="114">
        <v>0</v>
      </c>
      <c r="G65" s="115">
        <v>0</v>
      </c>
      <c r="H65" s="116">
        <f t="shared" si="6"/>
        <v>0</v>
      </c>
      <c r="I65" s="116"/>
      <c r="J65" s="117">
        <v>0</v>
      </c>
      <c r="K65" s="124">
        <v>0</v>
      </c>
    </row>
    <row r="66" spans="1:11" x14ac:dyDescent="0.2">
      <c r="A66" s="106"/>
      <c r="B66" s="106"/>
      <c r="C66" s="106"/>
      <c r="D66" s="113">
        <v>3</v>
      </c>
      <c r="E66" s="106" t="s">
        <v>165</v>
      </c>
      <c r="F66" s="114">
        <v>3270.41</v>
      </c>
      <c r="G66" s="115">
        <v>23000</v>
      </c>
      <c r="H66" s="116">
        <f t="shared" si="6"/>
        <v>-19729.59</v>
      </c>
      <c r="I66" s="116"/>
      <c r="J66" s="117">
        <f t="shared" si="7"/>
        <v>0.14219173913043479</v>
      </c>
      <c r="K66" s="124">
        <v>0</v>
      </c>
    </row>
    <row r="67" spans="1:11" x14ac:dyDescent="0.2">
      <c r="A67" s="106"/>
      <c r="B67" s="106"/>
      <c r="C67" s="106"/>
      <c r="D67" s="113">
        <v>4</v>
      </c>
      <c r="E67" s="106" t="s">
        <v>166</v>
      </c>
      <c r="F67" s="114">
        <v>6988.94</v>
      </c>
      <c r="G67" s="115">
        <v>35000</v>
      </c>
      <c r="H67" s="116">
        <f t="shared" si="6"/>
        <v>-28011.06</v>
      </c>
      <c r="I67" s="116"/>
      <c r="J67" s="117">
        <f t="shared" si="7"/>
        <v>0.199684</v>
      </c>
      <c r="K67" s="124">
        <v>0</v>
      </c>
    </row>
    <row r="68" spans="1:11" x14ac:dyDescent="0.2">
      <c r="A68" s="106"/>
      <c r="B68" s="106"/>
      <c r="C68" s="106"/>
      <c r="D68" s="113">
        <v>5</v>
      </c>
      <c r="E68" s="106" t="s">
        <v>167</v>
      </c>
      <c r="F68" s="114">
        <v>0</v>
      </c>
      <c r="G68" s="115">
        <v>0</v>
      </c>
      <c r="H68" s="116">
        <f t="shared" si="6"/>
        <v>0</v>
      </c>
      <c r="I68" s="116"/>
      <c r="J68" s="117">
        <v>0</v>
      </c>
      <c r="K68" s="124">
        <v>0</v>
      </c>
    </row>
    <row r="69" spans="1:11" x14ac:dyDescent="0.2">
      <c r="A69" s="106"/>
      <c r="B69" s="106"/>
      <c r="C69" s="106"/>
      <c r="D69" s="113">
        <v>6</v>
      </c>
      <c r="E69" s="106" t="s">
        <v>168</v>
      </c>
      <c r="F69" s="114">
        <v>140239.22</v>
      </c>
      <c r="G69" s="115">
        <v>95000</v>
      </c>
      <c r="H69" s="116">
        <f t="shared" si="6"/>
        <v>45239.22</v>
      </c>
      <c r="I69" s="116"/>
      <c r="J69" s="117">
        <f t="shared" si="7"/>
        <v>1.4762023157894737</v>
      </c>
      <c r="K69" s="124">
        <v>0</v>
      </c>
    </row>
    <row r="70" spans="1:11" x14ac:dyDescent="0.2">
      <c r="A70" s="88"/>
      <c r="B70" s="88"/>
      <c r="C70" s="95"/>
      <c r="D70" s="95" t="s">
        <v>169</v>
      </c>
      <c r="E70" s="95"/>
      <c r="F70" s="119">
        <f>ROUND(SUM(F63:F69),5)</f>
        <v>640871.18999999994</v>
      </c>
      <c r="G70" s="119">
        <f>ROUND(SUM(G63:G69),5)</f>
        <v>244636</v>
      </c>
      <c r="H70" s="119">
        <f>ROUND((F70-G70),5)</f>
        <v>396235.19</v>
      </c>
      <c r="I70" s="119"/>
      <c r="J70" s="120">
        <f>F70/G70</f>
        <v>2.6196928906620447</v>
      </c>
      <c r="K70" s="125">
        <f>SUM(K64:K69)</f>
        <v>0</v>
      </c>
    </row>
    <row r="71" spans="1:11" x14ac:dyDescent="0.2">
      <c r="A71" s="88"/>
      <c r="B71" s="95" t="s">
        <v>170</v>
      </c>
      <c r="C71" s="88"/>
      <c r="D71" s="88"/>
      <c r="E71" s="88"/>
      <c r="F71" s="119">
        <f>ROUND(F62-F70,5)</f>
        <v>-640871.18999999994</v>
      </c>
      <c r="G71" s="119">
        <f>ROUND(G62-G70,5)</f>
        <v>-244636</v>
      </c>
      <c r="H71" s="119">
        <f>ROUND((F71-G71),5)</f>
        <v>-396235.19</v>
      </c>
      <c r="I71" s="119"/>
      <c r="J71" s="120"/>
      <c r="K71" s="121"/>
    </row>
    <row r="72" spans="1:11" x14ac:dyDescent="0.2">
      <c r="A72" s="88"/>
      <c r="B72" s="88"/>
      <c r="C72" s="88"/>
      <c r="D72" s="88"/>
      <c r="E72" s="88"/>
      <c r="F72" s="114"/>
      <c r="G72" s="126"/>
      <c r="H72" s="114"/>
      <c r="I72" s="114"/>
      <c r="J72" s="127"/>
      <c r="K72" s="128"/>
    </row>
    <row r="73" spans="1:11" s="96" customFormat="1" x14ac:dyDescent="0.2">
      <c r="B73" s="95" t="s">
        <v>171</v>
      </c>
      <c r="C73" s="95"/>
      <c r="D73" s="95"/>
      <c r="E73" s="95"/>
      <c r="F73" s="119">
        <f>ROUND(F60+F71,5)</f>
        <v>-310709.36</v>
      </c>
      <c r="G73" s="119">
        <f>ROUND(G60+G71,5)</f>
        <v>61741</v>
      </c>
      <c r="H73" s="119">
        <f>ROUND(H60+H71,5)</f>
        <v>-372450.36</v>
      </c>
      <c r="I73" s="119"/>
      <c r="J73" s="120"/>
      <c r="K73" s="119"/>
    </row>
    <row r="75" spans="1:11" x14ac:dyDescent="0.2">
      <c r="G75" s="108"/>
    </row>
  </sheetData>
  <mergeCells count="1">
    <mergeCell ref="F2:K2"/>
  </mergeCells>
  <pageMargins left="0.25" right="0.3" top="0.5" bottom="0.5" header="0.4" footer="0.4"/>
  <pageSetup orientation="portrait" r:id="rId1"/>
  <headerFooter>
    <oddHeader>&amp;C&amp;"Arial,Regular"&amp;8QCYC Income &amp; Expense Less Transfers - TD Actual vs Budget</oddHeader>
  </headerFooter>
  <ignoredErrors>
    <ignoredError sqref="H20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1D4ED-0284-47D4-B648-A75A9E47771F}">
  <sheetPr>
    <tabColor rgb="FF6600FF"/>
  </sheetPr>
  <dimension ref="A1:K74"/>
  <sheetViews>
    <sheetView zoomScaleNormal="100" zoomScaleSheetLayoutView="100" workbookViewId="0">
      <selection activeCell="D11" sqref="D11"/>
    </sheetView>
  </sheetViews>
  <sheetFormatPr defaultColWidth="9.8984375" defaultRowHeight="9.4499999999999993" x14ac:dyDescent="0.2"/>
  <cols>
    <col min="1" max="3" width="2.69921875" style="146" customWidth="1"/>
    <col min="4" max="4" width="4.3984375" style="146" customWidth="1"/>
    <col min="5" max="5" width="26.8984375" style="146" customWidth="1"/>
    <col min="6" max="6" width="9.796875" style="108" customWidth="1"/>
    <col min="7" max="7" width="9.3984375" style="130" customWidth="1"/>
    <col min="8" max="8" width="9" style="108" customWidth="1"/>
    <col min="9" max="9" width="2.59765625" style="93" customWidth="1"/>
    <col min="10" max="10" width="7.796875" style="111" customWidth="1"/>
    <col min="11" max="11" width="9.8984375" style="112" customWidth="1"/>
    <col min="12" max="12" width="2.8984375" style="93" customWidth="1"/>
    <col min="13" max="16384" width="9.8984375" style="93"/>
  </cols>
  <sheetData>
    <row r="1" spans="1:11" x14ac:dyDescent="0.2">
      <c r="A1" s="98"/>
      <c r="B1" s="95"/>
      <c r="C1" s="95"/>
      <c r="D1" s="95"/>
      <c r="E1" s="95"/>
      <c r="F1" s="89"/>
      <c r="G1" s="90"/>
      <c r="H1" s="89"/>
      <c r="I1" s="131"/>
      <c r="J1" s="91"/>
      <c r="K1" s="92"/>
    </row>
    <row r="2" spans="1:11" x14ac:dyDescent="0.2">
      <c r="A2" s="95"/>
      <c r="B2" s="95"/>
      <c r="C2" s="95"/>
      <c r="D2" s="95"/>
      <c r="E2" s="95"/>
      <c r="F2" s="89"/>
      <c r="G2" s="90"/>
      <c r="H2" s="89"/>
      <c r="I2" s="131"/>
      <c r="J2" s="91"/>
      <c r="K2" s="92"/>
    </row>
    <row r="3" spans="1:11" x14ac:dyDescent="0.2">
      <c r="A3" s="95"/>
      <c r="B3" s="95"/>
      <c r="C3" s="95"/>
      <c r="D3" s="95"/>
      <c r="E3" s="95"/>
      <c r="F3" s="89"/>
      <c r="G3" s="90"/>
      <c r="H3" s="89"/>
      <c r="I3" s="131"/>
      <c r="J3" s="132"/>
      <c r="K3" s="92"/>
    </row>
    <row r="4" spans="1:11" ht="12.75" customHeight="1" x14ac:dyDescent="0.25">
      <c r="A4" s="95"/>
      <c r="B4" s="95"/>
      <c r="C4" s="95"/>
      <c r="D4" s="95"/>
      <c r="E4" s="95"/>
      <c r="F4" s="756">
        <f>'[9]OA To Do &amp; Notes'!E3</f>
        <v>44440</v>
      </c>
      <c r="G4" s="757"/>
      <c r="H4" s="757"/>
      <c r="I4" s="757"/>
      <c r="J4" s="757"/>
      <c r="K4" s="758"/>
    </row>
    <row r="5" spans="1:11" s="134" customFormat="1" ht="18.850000000000001" x14ac:dyDescent="0.2">
      <c r="A5" s="98"/>
      <c r="B5" s="98"/>
      <c r="C5" s="98"/>
      <c r="D5" s="98"/>
      <c r="E5" s="95"/>
      <c r="F5" s="99" t="s">
        <v>102</v>
      </c>
      <c r="G5" s="100" t="s">
        <v>103</v>
      </c>
      <c r="H5" s="100" t="s">
        <v>104</v>
      </c>
      <c r="I5" s="133"/>
      <c r="J5" s="101" t="s">
        <v>105</v>
      </c>
      <c r="K5" s="102" t="s">
        <v>106</v>
      </c>
    </row>
    <row r="6" spans="1:11" s="134" customFormat="1" x14ac:dyDescent="0.2">
      <c r="A6" s="98"/>
      <c r="B6" s="98"/>
      <c r="C6" s="98"/>
      <c r="D6" s="98"/>
      <c r="E6" s="95"/>
      <c r="F6" s="135"/>
      <c r="G6" s="135"/>
      <c r="H6" s="135"/>
      <c r="I6" s="136"/>
      <c r="J6" s="137"/>
      <c r="K6" s="138"/>
    </row>
    <row r="7" spans="1:11" x14ac:dyDescent="0.2">
      <c r="A7" s="107"/>
      <c r="B7" s="107" t="s">
        <v>107</v>
      </c>
      <c r="C7" s="107"/>
      <c r="D7" s="107"/>
      <c r="E7" s="107"/>
      <c r="F7" s="110"/>
      <c r="G7" s="109"/>
      <c r="H7" s="110"/>
      <c r="I7" s="139"/>
    </row>
    <row r="8" spans="1:11" x14ac:dyDescent="0.2">
      <c r="A8" s="107"/>
      <c r="B8" s="107" t="s">
        <v>123</v>
      </c>
      <c r="C8" s="107"/>
      <c r="D8" s="107"/>
      <c r="E8" s="107"/>
      <c r="F8" s="110"/>
      <c r="G8" s="109"/>
      <c r="H8" s="110"/>
      <c r="I8" s="139"/>
    </row>
    <row r="9" spans="1:11" x14ac:dyDescent="0.2">
      <c r="A9" s="107"/>
      <c r="B9" s="107"/>
      <c r="C9" s="107" t="s">
        <v>158</v>
      </c>
      <c r="D9" s="107"/>
      <c r="E9" s="107"/>
      <c r="F9" s="110"/>
      <c r="G9" s="109"/>
      <c r="H9" s="110"/>
      <c r="I9" s="139"/>
    </row>
    <row r="10" spans="1:11" x14ac:dyDescent="0.2">
      <c r="A10" s="107"/>
      <c r="B10" s="107"/>
      <c r="C10" s="107"/>
      <c r="D10" s="107"/>
      <c r="E10" s="107"/>
      <c r="F10" s="110"/>
      <c r="G10" s="109"/>
      <c r="H10" s="110"/>
      <c r="I10" s="139"/>
    </row>
    <row r="11" spans="1:11" x14ac:dyDescent="0.2">
      <c r="A11" s="107"/>
      <c r="B11" s="107"/>
      <c r="C11" s="106"/>
      <c r="D11" s="107" t="s">
        <v>172</v>
      </c>
      <c r="E11" s="106"/>
      <c r="F11" s="110"/>
      <c r="G11" s="109"/>
      <c r="H11" s="110"/>
      <c r="I11" s="139"/>
    </row>
    <row r="12" spans="1:11" x14ac:dyDescent="0.2">
      <c r="A12" s="107"/>
      <c r="B12" s="107"/>
      <c r="C12" s="106"/>
      <c r="D12" s="107"/>
      <c r="E12" s="106"/>
      <c r="F12" s="110"/>
      <c r="G12" s="109"/>
      <c r="H12" s="110"/>
      <c r="I12" s="139"/>
    </row>
    <row r="13" spans="1:11" x14ac:dyDescent="0.2">
      <c r="A13" s="107"/>
      <c r="B13" s="107"/>
      <c r="C13" s="106"/>
      <c r="D13" s="113">
        <v>1</v>
      </c>
      <c r="E13" s="106" t="s">
        <v>173</v>
      </c>
      <c r="F13" s="116">
        <v>-18150.72</v>
      </c>
      <c r="G13" s="115">
        <v>-19090</v>
      </c>
      <c r="H13" s="116">
        <f>ROUND((F13-G13),5)</f>
        <v>939.28</v>
      </c>
      <c r="I13" s="140"/>
      <c r="J13" s="117">
        <f>F13/G13</f>
        <v>0.95079727606076481</v>
      </c>
      <c r="K13" s="118">
        <v>0</v>
      </c>
    </row>
    <row r="14" spans="1:11" x14ac:dyDescent="0.2">
      <c r="A14" s="107"/>
      <c r="B14" s="107"/>
      <c r="C14" s="106"/>
      <c r="D14" s="113">
        <v>2</v>
      </c>
      <c r="E14" s="106" t="s">
        <v>174</v>
      </c>
      <c r="F14" s="116">
        <v>-4012.97</v>
      </c>
      <c r="G14" s="115">
        <v>-5000</v>
      </c>
      <c r="H14" s="116">
        <f>ROUND((F14-G14),5)</f>
        <v>987.03</v>
      </c>
      <c r="I14" s="140"/>
      <c r="J14" s="117">
        <f t="shared" ref="J14:J33" si="0">F14/G14</f>
        <v>0.80259399999999992</v>
      </c>
      <c r="K14" s="118">
        <v>0</v>
      </c>
    </row>
    <row r="15" spans="1:11" x14ac:dyDescent="0.2">
      <c r="A15" s="107"/>
      <c r="B15" s="107"/>
      <c r="C15" s="106"/>
      <c r="D15" s="113">
        <v>3</v>
      </c>
      <c r="E15" s="106" t="s">
        <v>175</v>
      </c>
      <c r="F15" s="116">
        <v>-16320</v>
      </c>
      <c r="G15" s="115">
        <v>-18000</v>
      </c>
      <c r="H15" s="116">
        <f>ROUND((F15-G15),5)</f>
        <v>1680</v>
      </c>
      <c r="I15" s="140"/>
      <c r="J15" s="117">
        <f t="shared" si="0"/>
        <v>0.90666666666666662</v>
      </c>
      <c r="K15" s="118">
        <v>0</v>
      </c>
    </row>
    <row r="16" spans="1:11" x14ac:dyDescent="0.2">
      <c r="A16" s="107"/>
      <c r="B16" s="107"/>
      <c r="C16" s="106"/>
      <c r="D16" s="113">
        <v>4</v>
      </c>
      <c r="E16" s="106" t="s">
        <v>176</v>
      </c>
      <c r="F16" s="116">
        <v>-514</v>
      </c>
      <c r="G16" s="115">
        <v>-600</v>
      </c>
      <c r="H16" s="116">
        <f>ROUND((F16-G16),5)</f>
        <v>86</v>
      </c>
      <c r="I16" s="140"/>
      <c r="J16" s="117">
        <f t="shared" si="0"/>
        <v>0.85666666666666669</v>
      </c>
      <c r="K16" s="118">
        <v>0</v>
      </c>
    </row>
    <row r="17" spans="1:11" x14ac:dyDescent="0.2">
      <c r="A17" s="95"/>
      <c r="B17" s="95"/>
      <c r="C17" s="95"/>
      <c r="D17" s="95" t="s">
        <v>177</v>
      </c>
      <c r="E17" s="95"/>
      <c r="F17" s="141">
        <f>ROUND(SUM(F11:F16),5)</f>
        <v>-38997.69</v>
      </c>
      <c r="G17" s="141">
        <f>ROUND(SUM(G11:G16),5)</f>
        <v>-42690</v>
      </c>
      <c r="H17" s="141">
        <f>ROUND((F17-G17),5)</f>
        <v>3692.31</v>
      </c>
      <c r="I17" s="142"/>
      <c r="J17" s="143">
        <f t="shared" si="0"/>
        <v>0.9135087842586086</v>
      </c>
      <c r="K17" s="144">
        <f>SUM(K13:K16)</f>
        <v>0</v>
      </c>
    </row>
    <row r="18" spans="1:11" x14ac:dyDescent="0.2">
      <c r="A18" s="107"/>
      <c r="B18" s="107"/>
      <c r="C18" s="107"/>
      <c r="D18" s="107"/>
      <c r="E18" s="107"/>
      <c r="F18" s="110"/>
      <c r="G18" s="109"/>
      <c r="H18" s="110"/>
      <c r="I18" s="139"/>
    </row>
    <row r="19" spans="1:11" x14ac:dyDescent="0.2">
      <c r="A19" s="107"/>
      <c r="B19" s="107"/>
      <c r="C19" s="107"/>
      <c r="D19" s="107"/>
      <c r="E19" s="107"/>
      <c r="F19" s="110"/>
      <c r="G19" s="109"/>
      <c r="H19" s="110"/>
      <c r="I19" s="139"/>
    </row>
    <row r="20" spans="1:11" x14ac:dyDescent="0.2">
      <c r="A20" s="107"/>
      <c r="B20" s="107"/>
      <c r="C20" s="107"/>
      <c r="D20" s="107" t="s">
        <v>178</v>
      </c>
      <c r="E20" s="107"/>
      <c r="F20" s="110"/>
      <c r="G20" s="109"/>
      <c r="H20" s="110"/>
      <c r="I20" s="139"/>
    </row>
    <row r="21" spans="1:11" x14ac:dyDescent="0.2">
      <c r="A21" s="107"/>
      <c r="B21" s="107"/>
      <c r="C21" s="107"/>
      <c r="D21" s="107"/>
      <c r="E21" s="107"/>
      <c r="F21" s="110"/>
      <c r="G21" s="109"/>
      <c r="H21" s="110"/>
      <c r="I21" s="139"/>
    </row>
    <row r="22" spans="1:11" x14ac:dyDescent="0.2">
      <c r="A22" s="107"/>
      <c r="B22" s="107"/>
      <c r="C22" s="107"/>
      <c r="D22" s="113">
        <v>1</v>
      </c>
      <c r="E22" s="106" t="s">
        <v>179</v>
      </c>
      <c r="F22" s="116">
        <v>16806.93</v>
      </c>
      <c r="G22" s="115">
        <v>17566</v>
      </c>
      <c r="H22" s="116">
        <f t="shared" ref="H22:H33" si="1">ROUND((F22-G22),5)</f>
        <v>-759.07</v>
      </c>
      <c r="I22" s="140"/>
      <c r="J22" s="117">
        <f t="shared" si="0"/>
        <v>0.95678754411932143</v>
      </c>
      <c r="K22" s="118">
        <v>0</v>
      </c>
    </row>
    <row r="23" spans="1:11" x14ac:dyDescent="0.2">
      <c r="A23" s="107"/>
      <c r="B23" s="107"/>
      <c r="C23" s="107"/>
      <c r="D23" s="113">
        <v>2</v>
      </c>
      <c r="E23" s="106" t="s">
        <v>180</v>
      </c>
      <c r="F23" s="116">
        <v>25675.79</v>
      </c>
      <c r="G23" s="115">
        <v>28555</v>
      </c>
      <c r="H23" s="116">
        <f t="shared" si="1"/>
        <v>-2879.21</v>
      </c>
      <c r="I23" s="140"/>
      <c r="J23" s="117">
        <f t="shared" si="0"/>
        <v>0.89916967256172298</v>
      </c>
      <c r="K23" s="118">
        <v>0</v>
      </c>
    </row>
    <row r="24" spans="1:11" x14ac:dyDescent="0.2">
      <c r="A24" s="107"/>
      <c r="B24" s="107"/>
      <c r="C24" s="107"/>
      <c r="D24" s="113">
        <v>3</v>
      </c>
      <c r="E24" s="106" t="s">
        <v>181</v>
      </c>
      <c r="F24" s="116">
        <v>11220.96</v>
      </c>
      <c r="G24" s="115">
        <v>12000</v>
      </c>
      <c r="H24" s="116">
        <f t="shared" si="1"/>
        <v>-779.04</v>
      </c>
      <c r="I24" s="140"/>
      <c r="J24" s="117">
        <f t="shared" si="0"/>
        <v>0.93507999999999991</v>
      </c>
      <c r="K24" s="118">
        <v>1083.1500000000001</v>
      </c>
    </row>
    <row r="25" spans="1:11" x14ac:dyDescent="0.2">
      <c r="A25" s="107"/>
      <c r="B25" s="107"/>
      <c r="C25" s="107"/>
      <c r="D25" s="113">
        <v>4</v>
      </c>
      <c r="E25" s="106" t="s">
        <v>182</v>
      </c>
      <c r="F25" s="116">
        <v>3317.47</v>
      </c>
      <c r="G25" s="115">
        <v>4000</v>
      </c>
      <c r="H25" s="116">
        <f t="shared" si="1"/>
        <v>-682.53</v>
      </c>
      <c r="I25" s="140"/>
      <c r="J25" s="117">
        <f t="shared" si="0"/>
        <v>0.82936749999999992</v>
      </c>
      <c r="K25" s="118">
        <v>849.22</v>
      </c>
    </row>
    <row r="26" spans="1:11" x14ac:dyDescent="0.2">
      <c r="A26" s="107"/>
      <c r="B26" s="107"/>
      <c r="C26" s="107"/>
      <c r="D26" s="113">
        <v>5</v>
      </c>
      <c r="E26" s="106" t="s">
        <v>183</v>
      </c>
      <c r="F26" s="116">
        <v>2590.5</v>
      </c>
      <c r="G26" s="115">
        <v>5214</v>
      </c>
      <c r="H26" s="116">
        <f t="shared" si="1"/>
        <v>-2623.5</v>
      </c>
      <c r="I26" s="140"/>
      <c r="J26" s="117">
        <f t="shared" si="0"/>
        <v>0.49683544303797467</v>
      </c>
      <c r="K26" s="118">
        <v>1121.55</v>
      </c>
    </row>
    <row r="27" spans="1:11" x14ac:dyDescent="0.2">
      <c r="A27" s="107"/>
      <c r="B27" s="107"/>
      <c r="C27" s="107"/>
      <c r="D27" s="113">
        <v>6</v>
      </c>
      <c r="E27" s="106" t="s">
        <v>184</v>
      </c>
      <c r="F27" s="116">
        <v>2978.99</v>
      </c>
      <c r="G27" s="115">
        <v>2364</v>
      </c>
      <c r="H27" s="116">
        <f t="shared" si="1"/>
        <v>614.99</v>
      </c>
      <c r="I27" s="140"/>
      <c r="J27" s="117">
        <f t="shared" si="0"/>
        <v>1.2601480541455159</v>
      </c>
      <c r="K27" s="118">
        <v>657.47</v>
      </c>
    </row>
    <row r="28" spans="1:11" x14ac:dyDescent="0.2">
      <c r="A28" s="107"/>
      <c r="B28" s="107"/>
      <c r="C28" s="107"/>
      <c r="D28" s="113">
        <v>7</v>
      </c>
      <c r="E28" s="106" t="s">
        <v>185</v>
      </c>
      <c r="F28" s="116">
        <v>2442.89</v>
      </c>
      <c r="G28" s="115">
        <v>2200</v>
      </c>
      <c r="H28" s="116">
        <f t="shared" si="1"/>
        <v>242.89</v>
      </c>
      <c r="I28" s="140"/>
      <c r="J28" s="117">
        <f t="shared" si="0"/>
        <v>1.1104045454545455</v>
      </c>
      <c r="K28" s="118">
        <v>284.45</v>
      </c>
    </row>
    <row r="29" spans="1:11" x14ac:dyDescent="0.2">
      <c r="A29" s="107"/>
      <c r="B29" s="107"/>
      <c r="C29" s="107"/>
      <c r="D29" s="113">
        <v>8</v>
      </c>
      <c r="E29" s="106" t="s">
        <v>186</v>
      </c>
      <c r="F29" s="116">
        <v>601.67999999999995</v>
      </c>
      <c r="G29" s="115">
        <v>700</v>
      </c>
      <c r="H29" s="116">
        <f t="shared" si="1"/>
        <v>-98.32</v>
      </c>
      <c r="I29" s="140"/>
      <c r="J29" s="117">
        <f t="shared" si="0"/>
        <v>0.85954285714285705</v>
      </c>
      <c r="K29" s="118">
        <v>0</v>
      </c>
    </row>
    <row r="30" spans="1:11" x14ac:dyDescent="0.2">
      <c r="A30" s="107"/>
      <c r="B30" s="107"/>
      <c r="C30" s="107"/>
      <c r="D30" s="113">
        <v>9</v>
      </c>
      <c r="E30" s="106" t="s">
        <v>187</v>
      </c>
      <c r="F30" s="116">
        <v>16155.13</v>
      </c>
      <c r="G30" s="115">
        <v>13500</v>
      </c>
      <c r="H30" s="116">
        <f t="shared" si="1"/>
        <v>2655.13</v>
      </c>
      <c r="I30" s="140"/>
      <c r="J30" s="117">
        <f t="shared" si="0"/>
        <v>1.1966762962962962</v>
      </c>
      <c r="K30" s="118">
        <v>704.98</v>
      </c>
    </row>
    <row r="31" spans="1:11" x14ac:dyDescent="0.2">
      <c r="A31" s="107"/>
      <c r="B31" s="107"/>
      <c r="C31" s="107"/>
      <c r="D31" s="113">
        <v>10</v>
      </c>
      <c r="E31" s="106" t="s">
        <v>188</v>
      </c>
      <c r="F31" s="116">
        <v>1667.94</v>
      </c>
      <c r="G31" s="115">
        <v>1500</v>
      </c>
      <c r="H31" s="116">
        <f t="shared" si="1"/>
        <v>167.94</v>
      </c>
      <c r="I31" s="140"/>
      <c r="J31" s="117">
        <f t="shared" si="0"/>
        <v>1.1119600000000001</v>
      </c>
      <c r="K31" s="118">
        <v>141.13</v>
      </c>
    </row>
    <row r="32" spans="1:11" x14ac:dyDescent="0.2">
      <c r="A32" s="95"/>
      <c r="B32" s="95"/>
      <c r="C32" s="95"/>
      <c r="D32" s="95" t="s">
        <v>189</v>
      </c>
      <c r="E32" s="95"/>
      <c r="F32" s="141">
        <f>ROUND(SUM(F18:F31),5)</f>
        <v>83458.28</v>
      </c>
      <c r="G32" s="141">
        <f>ROUND(SUM(G18:G31),5)</f>
        <v>87599</v>
      </c>
      <c r="H32" s="141">
        <f t="shared" si="1"/>
        <v>-4140.72</v>
      </c>
      <c r="I32" s="142"/>
      <c r="J32" s="143">
        <f t="shared" si="0"/>
        <v>0.95273096724848461</v>
      </c>
      <c r="K32" s="144">
        <f>SUM(K22:K31)</f>
        <v>4841.95</v>
      </c>
    </row>
    <row r="33" spans="1:11" hidden="1" x14ac:dyDescent="0.2">
      <c r="A33" s="95"/>
      <c r="B33" s="95"/>
      <c r="C33" s="95" t="s">
        <v>190</v>
      </c>
      <c r="D33" s="95"/>
      <c r="E33" s="95"/>
      <c r="F33" s="145">
        <f>ROUND(F11+F17+F32,5)</f>
        <v>44460.59</v>
      </c>
      <c r="G33" s="141">
        <f>ROUND(G11+G17+G32,5)</f>
        <v>44909</v>
      </c>
      <c r="H33" s="141">
        <f t="shared" si="1"/>
        <v>-448.41</v>
      </c>
      <c r="I33" s="142"/>
      <c r="J33" s="143">
        <f t="shared" si="0"/>
        <v>0.99001514173105609</v>
      </c>
      <c r="K33" s="144"/>
    </row>
    <row r="34" spans="1:11" x14ac:dyDescent="0.2">
      <c r="A34" s="95"/>
      <c r="B34" s="95" t="s">
        <v>159</v>
      </c>
      <c r="C34" s="95"/>
      <c r="D34" s="95"/>
      <c r="E34" s="95"/>
      <c r="F34" s="141">
        <f>F17+F32</f>
        <v>44460.59</v>
      </c>
      <c r="G34" s="141">
        <f t="shared" ref="G34:H34" si="2">G17+G32</f>
        <v>44909</v>
      </c>
      <c r="H34" s="141">
        <f t="shared" si="2"/>
        <v>-448.41000000000031</v>
      </c>
      <c r="I34" s="142"/>
      <c r="J34" s="143"/>
      <c r="K34" s="144">
        <f>K17+K32</f>
        <v>4841.95</v>
      </c>
    </row>
    <row r="35" spans="1:11" x14ac:dyDescent="0.2">
      <c r="I35" s="139"/>
    </row>
    <row r="36" spans="1:11" x14ac:dyDescent="0.2">
      <c r="I36" s="139"/>
    </row>
    <row r="37" spans="1:11" x14ac:dyDescent="0.2">
      <c r="E37" s="129"/>
      <c r="I37" s="139"/>
    </row>
    <row r="38" spans="1:11" x14ac:dyDescent="0.2">
      <c r="I38" s="139"/>
    </row>
    <row r="39" spans="1:11" x14ac:dyDescent="0.2">
      <c r="I39" s="139"/>
    </row>
    <row r="40" spans="1:11" x14ac:dyDescent="0.2">
      <c r="I40" s="139"/>
    </row>
    <row r="41" spans="1:11" x14ac:dyDescent="0.2">
      <c r="I41" s="139"/>
    </row>
    <row r="42" spans="1:11" x14ac:dyDescent="0.2">
      <c r="I42" s="139"/>
    </row>
    <row r="43" spans="1:11" x14ac:dyDescent="0.2">
      <c r="I43" s="139"/>
    </row>
    <row r="44" spans="1:11" x14ac:dyDescent="0.2">
      <c r="I44" s="139"/>
    </row>
    <row r="45" spans="1:11" x14ac:dyDescent="0.2">
      <c r="I45" s="139"/>
    </row>
    <row r="46" spans="1:11" x14ac:dyDescent="0.2">
      <c r="I46" s="139"/>
    </row>
    <row r="47" spans="1:11" x14ac:dyDescent="0.2">
      <c r="I47" s="139"/>
    </row>
    <row r="48" spans="1:11" x14ac:dyDescent="0.2">
      <c r="I48" s="139"/>
    </row>
    <row r="49" spans="5:9" x14ac:dyDescent="0.2">
      <c r="I49" s="139"/>
    </row>
    <row r="50" spans="5:9" x14ac:dyDescent="0.2">
      <c r="I50" s="139"/>
    </row>
    <row r="51" spans="5:9" x14ac:dyDescent="0.2">
      <c r="I51" s="139"/>
    </row>
    <row r="52" spans="5:9" x14ac:dyDescent="0.2">
      <c r="E52" s="129"/>
      <c r="I52" s="139"/>
    </row>
    <row r="53" spans="5:9" x14ac:dyDescent="0.2">
      <c r="I53" s="139"/>
    </row>
    <row r="54" spans="5:9" x14ac:dyDescent="0.2">
      <c r="I54" s="139"/>
    </row>
    <row r="55" spans="5:9" x14ac:dyDescent="0.2">
      <c r="I55" s="139"/>
    </row>
    <row r="56" spans="5:9" x14ac:dyDescent="0.2">
      <c r="I56" s="139"/>
    </row>
    <row r="57" spans="5:9" x14ac:dyDescent="0.2">
      <c r="I57" s="139"/>
    </row>
    <row r="58" spans="5:9" x14ac:dyDescent="0.2">
      <c r="I58" s="139"/>
    </row>
    <row r="59" spans="5:9" x14ac:dyDescent="0.2">
      <c r="I59" s="139"/>
    </row>
    <row r="60" spans="5:9" x14ac:dyDescent="0.2">
      <c r="I60" s="139"/>
    </row>
    <row r="61" spans="5:9" x14ac:dyDescent="0.2">
      <c r="I61" s="139"/>
    </row>
    <row r="62" spans="5:9" x14ac:dyDescent="0.2">
      <c r="I62" s="139"/>
    </row>
    <row r="63" spans="5:9" x14ac:dyDescent="0.2">
      <c r="I63" s="139"/>
    </row>
    <row r="64" spans="5:9" x14ac:dyDescent="0.2">
      <c r="I64" s="139"/>
    </row>
    <row r="65" spans="9:9" x14ac:dyDescent="0.2">
      <c r="I65" s="139"/>
    </row>
    <row r="66" spans="9:9" x14ac:dyDescent="0.2">
      <c r="I66" s="139"/>
    </row>
    <row r="67" spans="9:9" x14ac:dyDescent="0.2">
      <c r="I67" s="139"/>
    </row>
    <row r="68" spans="9:9" x14ac:dyDescent="0.2">
      <c r="I68" s="139"/>
    </row>
    <row r="69" spans="9:9" x14ac:dyDescent="0.2">
      <c r="I69" s="139"/>
    </row>
    <row r="70" spans="9:9" x14ac:dyDescent="0.2">
      <c r="I70" s="139"/>
    </row>
    <row r="71" spans="9:9" x14ac:dyDescent="0.2">
      <c r="I71" s="139"/>
    </row>
    <row r="72" spans="9:9" x14ac:dyDescent="0.2">
      <c r="I72" s="139"/>
    </row>
    <row r="73" spans="9:9" x14ac:dyDescent="0.2">
      <c r="I73" s="139"/>
    </row>
    <row r="74" spans="9:9" x14ac:dyDescent="0.2">
      <c r="I74" s="139"/>
    </row>
  </sheetData>
  <mergeCells count="1">
    <mergeCell ref="F4:K4"/>
  </mergeCells>
  <pageMargins left="0.35" right="0.7" top="1" bottom="0.5" header="0.4" footer="0.4"/>
  <pageSetup orientation="portrait" r:id="rId1"/>
  <headerFooter>
    <oddHeader>&amp;C&amp;"Arial,Regular"&amp;8QCYC Income &amp; Expense Less Transfers - YTD Actual vs Budget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21768-5EE7-41A6-B0F1-721D4355426A}">
  <sheetPr>
    <tabColor rgb="FF6600FF"/>
  </sheetPr>
  <dimension ref="A1:K63"/>
  <sheetViews>
    <sheetView zoomScaleNormal="100" zoomScaleSheetLayoutView="100" workbookViewId="0">
      <selection activeCell="D11" sqref="D11"/>
    </sheetView>
  </sheetViews>
  <sheetFormatPr defaultColWidth="9.8984375" defaultRowHeight="9.4499999999999993" x14ac:dyDescent="0.2"/>
  <cols>
    <col min="1" max="2" width="2.69921875" style="129" customWidth="1"/>
    <col min="3" max="3" width="4.3984375" style="129" customWidth="1"/>
    <col min="4" max="4" width="31.796875" style="129" customWidth="1"/>
    <col min="5" max="5" width="9.19921875" style="108" customWidth="1"/>
    <col min="6" max="6" width="9.296875" style="152" customWidth="1"/>
    <col min="7" max="7" width="9.69921875" style="108" customWidth="1"/>
    <col min="8" max="8" width="2.5" style="93" customWidth="1"/>
    <col min="9" max="9" width="8" style="111" customWidth="1"/>
    <col min="10" max="10" width="9.296875" style="112" bestFit="1" customWidth="1"/>
    <col min="11" max="11" width="3.19921875" style="153" customWidth="1"/>
    <col min="12" max="16384" width="9.8984375" style="93"/>
  </cols>
  <sheetData>
    <row r="1" spans="1:11" x14ac:dyDescent="0.2">
      <c r="A1" s="93"/>
      <c r="B1" s="93"/>
      <c r="C1" s="93"/>
      <c r="D1" s="93"/>
      <c r="F1" s="130"/>
      <c r="I1" s="147"/>
      <c r="J1" s="148"/>
      <c r="K1" s="134"/>
    </row>
    <row r="2" spans="1:11" x14ac:dyDescent="0.2">
      <c r="A2" s="93"/>
      <c r="B2" s="93"/>
      <c r="C2" s="93"/>
      <c r="D2" s="93"/>
      <c r="F2" s="130"/>
      <c r="I2" s="147"/>
      <c r="J2" s="148"/>
      <c r="K2" s="134"/>
    </row>
    <row r="3" spans="1:11" ht="12.75" customHeight="1" x14ac:dyDescent="0.25">
      <c r="A3" s="88"/>
      <c r="B3" s="88"/>
      <c r="C3" s="88"/>
      <c r="D3" s="93"/>
      <c r="E3" s="753">
        <f>'[9]OA To Do &amp; Notes'!E3</f>
        <v>44440</v>
      </c>
      <c r="F3" s="754"/>
      <c r="G3" s="754"/>
      <c r="H3" s="754"/>
      <c r="I3" s="754"/>
      <c r="J3" s="755"/>
      <c r="K3" s="134"/>
    </row>
    <row r="4" spans="1:11" s="150" customFormat="1" ht="18.850000000000001" x14ac:dyDescent="0.2">
      <c r="A4" s="149"/>
      <c r="B4" s="149"/>
      <c r="C4" s="149"/>
      <c r="D4" s="93"/>
      <c r="E4" s="99" t="s">
        <v>102</v>
      </c>
      <c r="F4" s="100" t="s">
        <v>103</v>
      </c>
      <c r="G4" s="100" t="s">
        <v>104</v>
      </c>
      <c r="H4" s="133"/>
      <c r="I4" s="101" t="s">
        <v>105</v>
      </c>
      <c r="J4" s="102" t="s">
        <v>106</v>
      </c>
    </row>
    <row r="5" spans="1:11" x14ac:dyDescent="0.2">
      <c r="A5" s="88"/>
      <c r="B5" s="95" t="s">
        <v>107</v>
      </c>
      <c r="C5" s="88"/>
      <c r="D5" s="88"/>
      <c r="F5" s="130"/>
      <c r="H5" s="151"/>
      <c r="I5" s="147"/>
      <c r="J5" s="148"/>
      <c r="K5" s="134"/>
    </row>
    <row r="6" spans="1:11" x14ac:dyDescent="0.2">
      <c r="A6" s="88"/>
      <c r="B6" s="95" t="s">
        <v>123</v>
      </c>
      <c r="C6" s="88"/>
      <c r="D6" s="88"/>
      <c r="F6" s="130"/>
      <c r="H6" s="151"/>
      <c r="I6" s="147"/>
      <c r="J6" s="148"/>
      <c r="K6" s="134"/>
    </row>
    <row r="7" spans="1:11" x14ac:dyDescent="0.2">
      <c r="A7" s="88"/>
      <c r="B7" s="88"/>
      <c r="C7" s="95" t="s">
        <v>157</v>
      </c>
      <c r="D7" s="88"/>
      <c r="F7" s="130"/>
      <c r="H7" s="151"/>
      <c r="I7" s="147"/>
      <c r="J7" s="148"/>
      <c r="K7" s="134"/>
    </row>
    <row r="8" spans="1:11" x14ac:dyDescent="0.2">
      <c r="A8" s="106"/>
      <c r="B8" s="106"/>
      <c r="C8" s="106"/>
      <c r="D8" s="106"/>
      <c r="E8" s="110"/>
      <c r="G8" s="110"/>
      <c r="H8" s="139"/>
    </row>
    <row r="9" spans="1:11" x14ac:dyDescent="0.2">
      <c r="A9" s="106"/>
      <c r="B9" s="106"/>
      <c r="C9" s="154">
        <v>1</v>
      </c>
      <c r="D9" s="106" t="s">
        <v>191</v>
      </c>
      <c r="E9" s="116">
        <v>21269.56</v>
      </c>
      <c r="F9" s="126">
        <v>22000</v>
      </c>
      <c r="G9" s="116">
        <f t="shared" ref="G9:G60" si="0">ROUND((E9-F9),5)</f>
        <v>-730.44</v>
      </c>
      <c r="H9" s="140"/>
      <c r="I9" s="117">
        <f t="shared" ref="I9:I16" si="1">E9/F9</f>
        <v>0.96679818181818189</v>
      </c>
      <c r="J9" s="118">
        <v>0</v>
      </c>
    </row>
    <row r="10" spans="1:11" x14ac:dyDescent="0.2">
      <c r="A10" s="106"/>
      <c r="B10" s="106"/>
      <c r="C10" s="154">
        <v>2</v>
      </c>
      <c r="D10" s="106" t="s">
        <v>192</v>
      </c>
      <c r="E10" s="116">
        <v>0</v>
      </c>
      <c r="F10" s="126">
        <v>0</v>
      </c>
      <c r="G10" s="116">
        <v>0</v>
      </c>
      <c r="H10" s="140"/>
      <c r="I10" s="117">
        <v>0</v>
      </c>
      <c r="J10" s="118">
        <v>0</v>
      </c>
    </row>
    <row r="11" spans="1:11" x14ac:dyDescent="0.2">
      <c r="A11" s="106"/>
      <c r="B11" s="106"/>
      <c r="C11" s="154">
        <v>3</v>
      </c>
      <c r="D11" s="106" t="s">
        <v>193</v>
      </c>
      <c r="E11" s="116">
        <v>0</v>
      </c>
      <c r="F11" s="126">
        <v>-12000</v>
      </c>
      <c r="G11" s="116">
        <f t="shared" si="0"/>
        <v>12000</v>
      </c>
      <c r="H11" s="140"/>
      <c r="I11" s="117">
        <f t="shared" si="1"/>
        <v>0</v>
      </c>
      <c r="J11" s="118">
        <v>1900.5</v>
      </c>
    </row>
    <row r="12" spans="1:11" x14ac:dyDescent="0.2">
      <c r="A12" s="106"/>
      <c r="B12" s="106"/>
      <c r="C12" s="154">
        <v>4</v>
      </c>
      <c r="D12" s="106" t="s">
        <v>194</v>
      </c>
      <c r="E12" s="116">
        <v>9262.2199999999993</v>
      </c>
      <c r="F12" s="126">
        <v>12000</v>
      </c>
      <c r="G12" s="116">
        <f t="shared" si="0"/>
        <v>-2737.78</v>
      </c>
      <c r="H12" s="140"/>
      <c r="I12" s="117">
        <f t="shared" si="1"/>
        <v>0.7718516666666666</v>
      </c>
      <c r="J12" s="118">
        <v>951.89</v>
      </c>
    </row>
    <row r="13" spans="1:11" x14ac:dyDescent="0.2">
      <c r="A13" s="106"/>
      <c r="B13" s="106"/>
      <c r="C13" s="154">
        <v>5</v>
      </c>
      <c r="D13" s="106" t="s">
        <v>195</v>
      </c>
      <c r="E13" s="116">
        <v>-17681</v>
      </c>
      <c r="F13" s="126">
        <v>-17000</v>
      </c>
      <c r="G13" s="116">
        <f t="shared" si="0"/>
        <v>-681</v>
      </c>
      <c r="H13" s="140"/>
      <c r="I13" s="117">
        <f t="shared" si="1"/>
        <v>1.0400588235294117</v>
      </c>
      <c r="J13" s="118">
        <v>0</v>
      </c>
      <c r="K13" s="155"/>
    </row>
    <row r="14" spans="1:11" x14ac:dyDescent="0.2">
      <c r="A14" s="106"/>
      <c r="B14" s="106"/>
      <c r="C14" s="154">
        <v>6</v>
      </c>
      <c r="D14" s="106" t="s">
        <v>196</v>
      </c>
      <c r="E14" s="116">
        <v>0</v>
      </c>
      <c r="F14" s="126">
        <v>1000</v>
      </c>
      <c r="G14" s="116">
        <f t="shared" si="0"/>
        <v>-1000</v>
      </c>
      <c r="H14" s="140"/>
      <c r="I14" s="117">
        <f t="shared" si="1"/>
        <v>0</v>
      </c>
      <c r="J14" s="118">
        <v>0</v>
      </c>
      <c r="K14" s="155"/>
    </row>
    <row r="15" spans="1:11" x14ac:dyDescent="0.2">
      <c r="A15" s="106"/>
      <c r="B15" s="106"/>
      <c r="C15" s="154">
        <v>7</v>
      </c>
      <c r="D15" s="106" t="s">
        <v>197</v>
      </c>
      <c r="E15" s="116">
        <v>0</v>
      </c>
      <c r="F15" s="126">
        <v>1000</v>
      </c>
      <c r="G15" s="116">
        <f t="shared" si="0"/>
        <v>-1000</v>
      </c>
      <c r="H15" s="140"/>
      <c r="I15" s="117">
        <f t="shared" si="1"/>
        <v>0</v>
      </c>
      <c r="J15" s="118">
        <v>0</v>
      </c>
      <c r="K15" s="155"/>
    </row>
    <row r="16" spans="1:11" x14ac:dyDescent="0.2">
      <c r="A16" s="106"/>
      <c r="B16" s="106"/>
      <c r="C16" s="154">
        <v>8</v>
      </c>
      <c r="D16" s="106" t="s">
        <v>198</v>
      </c>
      <c r="E16" s="116">
        <v>1158.1099999999999</v>
      </c>
      <c r="F16" s="126">
        <v>500</v>
      </c>
      <c r="G16" s="116">
        <f t="shared" si="0"/>
        <v>658.11</v>
      </c>
      <c r="H16" s="140"/>
      <c r="I16" s="117">
        <f t="shared" si="1"/>
        <v>2.3162199999999999</v>
      </c>
      <c r="J16" s="118">
        <v>1120.67</v>
      </c>
      <c r="K16" s="155"/>
    </row>
    <row r="17" spans="1:11" x14ac:dyDescent="0.2">
      <c r="A17" s="106"/>
      <c r="B17" s="106"/>
      <c r="C17" s="154">
        <v>9</v>
      </c>
      <c r="D17" s="106" t="s">
        <v>199</v>
      </c>
      <c r="E17" s="116">
        <v>0</v>
      </c>
      <c r="F17" s="126">
        <v>0</v>
      </c>
      <c r="G17" s="116">
        <f t="shared" si="0"/>
        <v>0</v>
      </c>
      <c r="H17" s="140"/>
      <c r="I17" s="117">
        <v>0</v>
      </c>
      <c r="J17" s="118">
        <v>0</v>
      </c>
      <c r="K17" s="155"/>
    </row>
    <row r="18" spans="1:11" x14ac:dyDescent="0.2">
      <c r="A18" s="106"/>
      <c r="B18" s="106"/>
      <c r="C18" s="154">
        <v>10</v>
      </c>
      <c r="D18" s="106" t="s">
        <v>200</v>
      </c>
      <c r="E18" s="116">
        <v>0</v>
      </c>
      <c r="F18" s="126">
        <v>1300</v>
      </c>
      <c r="G18" s="116">
        <f t="shared" si="0"/>
        <v>-1300</v>
      </c>
      <c r="H18" s="140"/>
      <c r="I18" s="117">
        <f t="shared" ref="I18:I27" si="2">E18/F18</f>
        <v>0</v>
      </c>
      <c r="J18" s="118">
        <v>0</v>
      </c>
      <c r="K18" s="155"/>
    </row>
    <row r="19" spans="1:11" x14ac:dyDescent="0.2">
      <c r="A19" s="106"/>
      <c r="B19" s="106"/>
      <c r="C19" s="154">
        <v>11</v>
      </c>
      <c r="D19" s="106" t="s">
        <v>201</v>
      </c>
      <c r="E19" s="116">
        <v>0</v>
      </c>
      <c r="F19" s="126">
        <v>1000</v>
      </c>
      <c r="G19" s="116">
        <f t="shared" si="0"/>
        <v>-1000</v>
      </c>
      <c r="H19" s="140"/>
      <c r="I19" s="117">
        <f t="shared" si="2"/>
        <v>0</v>
      </c>
      <c r="J19" s="118">
        <v>0</v>
      </c>
      <c r="K19" s="155"/>
    </row>
    <row r="20" spans="1:11" x14ac:dyDescent="0.2">
      <c r="A20" s="106"/>
      <c r="B20" s="106"/>
      <c r="C20" s="154">
        <v>12</v>
      </c>
      <c r="D20" s="106" t="s">
        <v>202</v>
      </c>
      <c r="E20" s="116">
        <v>370.25</v>
      </c>
      <c r="F20" s="126">
        <v>750</v>
      </c>
      <c r="G20" s="116">
        <f t="shared" si="0"/>
        <v>-379.75</v>
      </c>
      <c r="H20" s="140"/>
      <c r="I20" s="117">
        <f t="shared" si="2"/>
        <v>0.49366666666666664</v>
      </c>
      <c r="J20" s="118">
        <v>-9</v>
      </c>
      <c r="K20" s="155"/>
    </row>
    <row r="21" spans="1:11" x14ac:dyDescent="0.2">
      <c r="A21" s="106"/>
      <c r="B21" s="106"/>
      <c r="C21" s="154">
        <v>13</v>
      </c>
      <c r="D21" s="106" t="s">
        <v>203</v>
      </c>
      <c r="E21" s="116">
        <v>18712.14</v>
      </c>
      <c r="F21" s="126">
        <v>16000</v>
      </c>
      <c r="G21" s="116">
        <f t="shared" si="0"/>
        <v>2712.14</v>
      </c>
      <c r="H21" s="140"/>
      <c r="I21" s="117">
        <f t="shared" si="2"/>
        <v>1.1695087499999999</v>
      </c>
      <c r="J21" s="118">
        <v>18712.14</v>
      </c>
      <c r="K21" s="155"/>
    </row>
    <row r="22" spans="1:11" x14ac:dyDescent="0.2">
      <c r="A22" s="106"/>
      <c r="B22" s="106"/>
      <c r="C22" s="154">
        <v>14</v>
      </c>
      <c r="D22" s="106" t="s">
        <v>204</v>
      </c>
      <c r="E22" s="116">
        <v>800</v>
      </c>
      <c r="F22" s="126">
        <v>1500</v>
      </c>
      <c r="G22" s="116">
        <f t="shared" si="0"/>
        <v>-700</v>
      </c>
      <c r="H22" s="140"/>
      <c r="I22" s="117">
        <f t="shared" si="2"/>
        <v>0.53333333333333333</v>
      </c>
      <c r="J22" s="118">
        <v>800</v>
      </c>
      <c r="K22" s="155"/>
    </row>
    <row r="23" spans="1:11" x14ac:dyDescent="0.2">
      <c r="A23" s="106"/>
      <c r="B23" s="106"/>
      <c r="C23" s="154">
        <v>15</v>
      </c>
      <c r="D23" s="106" t="s">
        <v>205</v>
      </c>
      <c r="E23" s="116">
        <v>5546.33</v>
      </c>
      <c r="F23" s="126">
        <v>5000</v>
      </c>
      <c r="G23" s="116">
        <f t="shared" si="0"/>
        <v>546.33000000000004</v>
      </c>
      <c r="H23" s="140"/>
      <c r="I23" s="117">
        <f t="shared" si="2"/>
        <v>1.1092660000000001</v>
      </c>
      <c r="J23" s="118">
        <v>3822.89</v>
      </c>
      <c r="K23" s="155"/>
    </row>
    <row r="24" spans="1:11" x14ac:dyDescent="0.2">
      <c r="A24" s="106"/>
      <c r="B24" s="106"/>
      <c r="C24" s="154">
        <v>16</v>
      </c>
      <c r="D24" s="106" t="s">
        <v>206</v>
      </c>
      <c r="E24" s="116">
        <v>977.33</v>
      </c>
      <c r="F24" s="126">
        <v>6000</v>
      </c>
      <c r="G24" s="116">
        <f t="shared" si="0"/>
        <v>-5022.67</v>
      </c>
      <c r="H24" s="140"/>
      <c r="I24" s="117">
        <f t="shared" si="2"/>
        <v>0.16288833333333333</v>
      </c>
      <c r="J24" s="118">
        <v>752.39</v>
      </c>
      <c r="K24" s="155"/>
    </row>
    <row r="25" spans="1:11" x14ac:dyDescent="0.2">
      <c r="A25" s="106"/>
      <c r="B25" s="106"/>
      <c r="C25" s="154">
        <v>17</v>
      </c>
      <c r="D25" s="106" t="s">
        <v>207</v>
      </c>
      <c r="E25" s="116">
        <v>0</v>
      </c>
      <c r="F25" s="126">
        <v>150</v>
      </c>
      <c r="G25" s="116">
        <f t="shared" si="0"/>
        <v>-150</v>
      </c>
      <c r="H25" s="140"/>
      <c r="I25" s="117">
        <f t="shared" si="2"/>
        <v>0</v>
      </c>
      <c r="J25" s="118">
        <v>0</v>
      </c>
      <c r="K25" s="155"/>
    </row>
    <row r="26" spans="1:11" x14ac:dyDescent="0.2">
      <c r="A26" s="106"/>
      <c r="B26" s="106"/>
      <c r="C26" s="154">
        <v>18</v>
      </c>
      <c r="D26" s="106" t="s">
        <v>208</v>
      </c>
      <c r="E26" s="116">
        <v>0</v>
      </c>
      <c r="F26" s="126">
        <v>250</v>
      </c>
      <c r="G26" s="116">
        <f t="shared" si="0"/>
        <v>-250</v>
      </c>
      <c r="H26" s="140"/>
      <c r="I26" s="117">
        <f t="shared" si="2"/>
        <v>0</v>
      </c>
      <c r="J26" s="118">
        <v>0</v>
      </c>
      <c r="K26" s="155"/>
    </row>
    <row r="27" spans="1:11" x14ac:dyDescent="0.2">
      <c r="A27" s="106"/>
      <c r="B27" s="106"/>
      <c r="C27" s="154">
        <v>19</v>
      </c>
      <c r="D27" s="106" t="s">
        <v>209</v>
      </c>
      <c r="E27" s="116">
        <v>3734.88</v>
      </c>
      <c r="F27" s="126">
        <v>2000</v>
      </c>
      <c r="G27" s="116">
        <f t="shared" si="0"/>
        <v>1734.88</v>
      </c>
      <c r="H27" s="140"/>
      <c r="I27" s="117">
        <f t="shared" si="2"/>
        <v>1.86744</v>
      </c>
      <c r="J27" s="118">
        <v>35.07</v>
      </c>
      <c r="K27" s="155"/>
    </row>
    <row r="28" spans="1:11" x14ac:dyDescent="0.2">
      <c r="A28" s="106"/>
      <c r="B28" s="106"/>
      <c r="C28" s="154">
        <v>20</v>
      </c>
      <c r="D28" s="106" t="s">
        <v>210</v>
      </c>
      <c r="E28" s="116">
        <v>3937.97</v>
      </c>
      <c r="F28" s="126">
        <v>0</v>
      </c>
      <c r="G28" s="116">
        <f t="shared" si="0"/>
        <v>3937.97</v>
      </c>
      <c r="H28" s="140"/>
      <c r="I28" s="117">
        <v>0</v>
      </c>
      <c r="J28" s="118">
        <v>0</v>
      </c>
      <c r="K28" s="155"/>
    </row>
    <row r="29" spans="1:11" x14ac:dyDescent="0.2">
      <c r="A29" s="106"/>
      <c r="B29" s="106"/>
      <c r="C29" s="154">
        <v>21</v>
      </c>
      <c r="D29" s="106" t="s">
        <v>211</v>
      </c>
      <c r="E29" s="116">
        <v>1086.27</v>
      </c>
      <c r="F29" s="126">
        <v>0</v>
      </c>
      <c r="G29" s="116">
        <f t="shared" si="0"/>
        <v>1086.27</v>
      </c>
      <c r="H29" s="140"/>
      <c r="I29" s="117">
        <v>0</v>
      </c>
      <c r="J29" s="118">
        <v>151.97</v>
      </c>
      <c r="K29" s="155"/>
    </row>
    <row r="30" spans="1:11" x14ac:dyDescent="0.2">
      <c r="A30" s="106"/>
      <c r="B30" s="106"/>
      <c r="C30" s="154">
        <v>22</v>
      </c>
      <c r="D30" s="106" t="s">
        <v>212</v>
      </c>
      <c r="E30" s="116">
        <v>522.02</v>
      </c>
      <c r="F30" s="126">
        <v>500</v>
      </c>
      <c r="G30" s="116">
        <f t="shared" si="0"/>
        <v>22.02</v>
      </c>
      <c r="H30" s="140"/>
      <c r="I30" s="117">
        <f>E30/F30</f>
        <v>1.0440399999999999</v>
      </c>
      <c r="J30" s="118">
        <v>0</v>
      </c>
      <c r="K30" s="155"/>
    </row>
    <row r="31" spans="1:11" x14ac:dyDescent="0.2">
      <c r="A31" s="106"/>
      <c r="B31" s="106"/>
      <c r="C31" s="154">
        <v>23</v>
      </c>
      <c r="D31" s="106" t="s">
        <v>213</v>
      </c>
      <c r="E31" s="116">
        <v>500</v>
      </c>
      <c r="F31" s="126">
        <v>500</v>
      </c>
      <c r="G31" s="116">
        <f t="shared" si="0"/>
        <v>0</v>
      </c>
      <c r="H31" s="140"/>
      <c r="I31" s="117">
        <f>E31/F31</f>
        <v>1</v>
      </c>
      <c r="J31" s="118">
        <v>0</v>
      </c>
      <c r="K31" s="155"/>
    </row>
    <row r="32" spans="1:11" x14ac:dyDescent="0.2">
      <c r="A32" s="106"/>
      <c r="B32" s="106"/>
      <c r="C32" s="154">
        <v>24</v>
      </c>
      <c r="D32" s="106" t="s">
        <v>214</v>
      </c>
      <c r="E32" s="116">
        <v>1174</v>
      </c>
      <c r="F32" s="126">
        <v>800</v>
      </c>
      <c r="G32" s="116">
        <f t="shared" si="0"/>
        <v>374</v>
      </c>
      <c r="H32" s="140"/>
      <c r="I32" s="117">
        <f>E32/F32</f>
        <v>1.4675</v>
      </c>
      <c r="J32" s="118">
        <v>0</v>
      </c>
      <c r="K32" s="155"/>
    </row>
    <row r="33" spans="1:11" x14ac:dyDescent="0.2">
      <c r="A33" s="106"/>
      <c r="B33" s="106"/>
      <c r="C33" s="154">
        <v>25</v>
      </c>
      <c r="D33" s="106" t="s">
        <v>215</v>
      </c>
      <c r="E33" s="116">
        <v>0</v>
      </c>
      <c r="F33" s="126">
        <v>0</v>
      </c>
      <c r="G33" s="116">
        <f t="shared" si="0"/>
        <v>0</v>
      </c>
      <c r="H33" s="140"/>
      <c r="I33" s="117">
        <v>0</v>
      </c>
      <c r="J33" s="118">
        <v>0</v>
      </c>
      <c r="K33" s="155"/>
    </row>
    <row r="34" spans="1:11" x14ac:dyDescent="0.2">
      <c r="A34" s="106"/>
      <c r="B34" s="106"/>
      <c r="C34" s="154">
        <v>26</v>
      </c>
      <c r="D34" s="106" t="s">
        <v>216</v>
      </c>
      <c r="E34" s="116">
        <v>0</v>
      </c>
      <c r="F34" s="126">
        <v>500</v>
      </c>
      <c r="G34" s="116">
        <f t="shared" si="0"/>
        <v>-500</v>
      </c>
      <c r="H34" s="140"/>
      <c r="I34" s="117">
        <f>E34/F34</f>
        <v>0</v>
      </c>
      <c r="J34" s="118">
        <v>0</v>
      </c>
      <c r="K34" s="155"/>
    </row>
    <row r="35" spans="1:11" x14ac:dyDescent="0.2">
      <c r="A35" s="106"/>
      <c r="B35" s="106"/>
      <c r="C35" s="154">
        <v>27</v>
      </c>
      <c r="D35" s="106" t="s">
        <v>217</v>
      </c>
      <c r="E35" s="116">
        <v>2916.35</v>
      </c>
      <c r="F35" s="126">
        <v>0</v>
      </c>
      <c r="G35" s="116">
        <f t="shared" si="0"/>
        <v>2916.35</v>
      </c>
      <c r="H35" s="140"/>
      <c r="I35" s="117">
        <v>0</v>
      </c>
      <c r="J35" s="118">
        <v>2916.35</v>
      </c>
      <c r="K35" s="155"/>
    </row>
    <row r="36" spans="1:11" x14ac:dyDescent="0.2">
      <c r="A36" s="106"/>
      <c r="B36" s="106"/>
      <c r="C36" s="154">
        <v>28</v>
      </c>
      <c r="D36" s="106" t="s">
        <v>218</v>
      </c>
      <c r="E36" s="116">
        <v>0</v>
      </c>
      <c r="F36" s="126">
        <v>750</v>
      </c>
      <c r="G36" s="116">
        <f t="shared" si="0"/>
        <v>-750</v>
      </c>
      <c r="H36" s="140"/>
      <c r="I36" s="117">
        <f>E36/F36</f>
        <v>0</v>
      </c>
      <c r="J36" s="118">
        <v>0</v>
      </c>
      <c r="K36" s="155"/>
    </row>
    <row r="37" spans="1:11" x14ac:dyDescent="0.2">
      <c r="A37" s="106"/>
      <c r="B37" s="106"/>
      <c r="C37" s="154">
        <v>29</v>
      </c>
      <c r="D37" s="106" t="s">
        <v>219</v>
      </c>
      <c r="E37" s="116">
        <v>0</v>
      </c>
      <c r="F37" s="126">
        <v>100</v>
      </c>
      <c r="G37" s="116">
        <f t="shared" si="0"/>
        <v>-100</v>
      </c>
      <c r="H37" s="140"/>
      <c r="I37" s="117">
        <f>E37/F37</f>
        <v>0</v>
      </c>
      <c r="J37" s="118">
        <v>0</v>
      </c>
      <c r="K37" s="155"/>
    </row>
    <row r="38" spans="1:11" x14ac:dyDescent="0.2">
      <c r="A38" s="106"/>
      <c r="B38" s="106"/>
      <c r="C38" s="154">
        <v>30</v>
      </c>
      <c r="D38" s="106" t="s">
        <v>220</v>
      </c>
      <c r="E38" s="116">
        <v>15359.86</v>
      </c>
      <c r="F38" s="126">
        <v>15904</v>
      </c>
      <c r="G38" s="116">
        <f t="shared" si="0"/>
        <v>-544.14</v>
      </c>
      <c r="H38" s="140"/>
      <c r="I38" s="117">
        <f>E38/F38</f>
        <v>0.96578596579476861</v>
      </c>
      <c r="J38" s="118">
        <v>1630.97</v>
      </c>
      <c r="K38" s="155"/>
    </row>
    <row r="39" spans="1:11" x14ac:dyDescent="0.2">
      <c r="A39" s="106"/>
      <c r="B39" s="106"/>
      <c r="C39" s="154">
        <v>31</v>
      </c>
      <c r="D39" s="106" t="s">
        <v>221</v>
      </c>
      <c r="E39" s="116">
        <v>475</v>
      </c>
      <c r="F39" s="126">
        <v>1000</v>
      </c>
      <c r="G39" s="116">
        <f t="shared" si="0"/>
        <v>-525</v>
      </c>
      <c r="H39" s="140"/>
      <c r="I39" s="117">
        <f>E39/F39</f>
        <v>0.47499999999999998</v>
      </c>
      <c r="J39" s="118">
        <v>0</v>
      </c>
      <c r="K39" s="155"/>
    </row>
    <row r="40" spans="1:11" x14ac:dyDescent="0.2">
      <c r="A40" s="106"/>
      <c r="B40" s="106"/>
      <c r="C40" s="154">
        <v>32</v>
      </c>
      <c r="D40" s="106" t="s">
        <v>222</v>
      </c>
      <c r="E40" s="116">
        <v>1616.51</v>
      </c>
      <c r="F40" s="126">
        <v>0</v>
      </c>
      <c r="G40" s="116">
        <f t="shared" si="0"/>
        <v>1616.51</v>
      </c>
      <c r="H40" s="140"/>
      <c r="I40" s="117">
        <v>0</v>
      </c>
      <c r="J40" s="118">
        <v>0</v>
      </c>
      <c r="K40" s="155"/>
    </row>
    <row r="41" spans="1:11" x14ac:dyDescent="0.2">
      <c r="A41" s="106"/>
      <c r="B41" s="106"/>
      <c r="C41" s="154">
        <v>33</v>
      </c>
      <c r="D41" s="106" t="s">
        <v>223</v>
      </c>
      <c r="E41" s="116">
        <v>1863.26</v>
      </c>
      <c r="F41" s="126">
        <v>1500</v>
      </c>
      <c r="G41" s="116">
        <f t="shared" si="0"/>
        <v>363.26</v>
      </c>
      <c r="H41" s="140"/>
      <c r="I41" s="117">
        <f>E41/F41</f>
        <v>1.2421733333333334</v>
      </c>
      <c r="J41" s="118">
        <v>0</v>
      </c>
      <c r="K41" s="155"/>
    </row>
    <row r="42" spans="1:11" x14ac:dyDescent="0.2">
      <c r="A42" s="106"/>
      <c r="B42" s="106"/>
      <c r="C42" s="154">
        <v>34</v>
      </c>
      <c r="D42" s="106" t="s">
        <v>224</v>
      </c>
      <c r="E42" s="116">
        <v>0</v>
      </c>
      <c r="F42" s="126">
        <v>1500</v>
      </c>
      <c r="G42" s="116">
        <f t="shared" si="0"/>
        <v>-1500</v>
      </c>
      <c r="H42" s="140"/>
      <c r="I42" s="117">
        <v>0</v>
      </c>
      <c r="J42" s="118">
        <v>0</v>
      </c>
    </row>
    <row r="43" spans="1:11" x14ac:dyDescent="0.2">
      <c r="A43" s="106"/>
      <c r="B43" s="106"/>
      <c r="C43" s="154">
        <v>35</v>
      </c>
      <c r="D43" s="106" t="s">
        <v>225</v>
      </c>
      <c r="E43" s="116">
        <v>0</v>
      </c>
      <c r="F43" s="126">
        <v>0</v>
      </c>
      <c r="G43" s="116">
        <f t="shared" si="0"/>
        <v>0</v>
      </c>
      <c r="H43" s="140"/>
      <c r="I43" s="117">
        <v>0</v>
      </c>
      <c r="J43" s="118">
        <v>0</v>
      </c>
      <c r="K43" s="155"/>
    </row>
    <row r="44" spans="1:11" x14ac:dyDescent="0.2">
      <c r="A44" s="106"/>
      <c r="B44" s="106"/>
      <c r="C44" s="154">
        <v>36</v>
      </c>
      <c r="D44" s="106" t="s">
        <v>226</v>
      </c>
      <c r="E44" s="116">
        <v>0</v>
      </c>
      <c r="F44" s="126">
        <v>0</v>
      </c>
      <c r="G44" s="116">
        <f t="shared" si="0"/>
        <v>0</v>
      </c>
      <c r="H44" s="140"/>
      <c r="I44" s="117">
        <v>0</v>
      </c>
      <c r="J44" s="118">
        <v>0</v>
      </c>
      <c r="K44" s="155"/>
    </row>
    <row r="45" spans="1:11" x14ac:dyDescent="0.2">
      <c r="A45" s="106"/>
      <c r="B45" s="106"/>
      <c r="C45" s="154">
        <v>37</v>
      </c>
      <c r="D45" s="106" t="s">
        <v>227</v>
      </c>
      <c r="E45" s="116">
        <v>0</v>
      </c>
      <c r="F45" s="126">
        <v>1000</v>
      </c>
      <c r="G45" s="116">
        <f t="shared" si="0"/>
        <v>-1000</v>
      </c>
      <c r="H45" s="140"/>
      <c r="I45" s="117">
        <f t="shared" ref="I45:I51" si="3">E45/F45</f>
        <v>0</v>
      </c>
      <c r="J45" s="118">
        <v>0</v>
      </c>
      <c r="K45" s="155"/>
    </row>
    <row r="46" spans="1:11" x14ac:dyDescent="0.2">
      <c r="A46" s="106"/>
      <c r="B46" s="106"/>
      <c r="C46" s="154">
        <v>38</v>
      </c>
      <c r="D46" s="106" t="s">
        <v>228</v>
      </c>
      <c r="E46" s="116">
        <v>0</v>
      </c>
      <c r="F46" s="126">
        <v>-2500</v>
      </c>
      <c r="G46" s="116">
        <f t="shared" si="0"/>
        <v>2500</v>
      </c>
      <c r="H46" s="140"/>
      <c r="I46" s="117">
        <f t="shared" si="3"/>
        <v>0</v>
      </c>
      <c r="J46" s="118">
        <v>0</v>
      </c>
      <c r="K46" s="155"/>
    </row>
    <row r="47" spans="1:11" x14ac:dyDescent="0.2">
      <c r="A47" s="106"/>
      <c r="B47" s="106"/>
      <c r="C47" s="154">
        <v>39</v>
      </c>
      <c r="D47" s="106" t="s">
        <v>229</v>
      </c>
      <c r="E47" s="116">
        <v>1310.4000000000001</v>
      </c>
      <c r="F47" s="126">
        <v>200</v>
      </c>
      <c r="G47" s="116">
        <f t="shared" si="0"/>
        <v>1110.4000000000001</v>
      </c>
      <c r="H47" s="140"/>
      <c r="I47" s="117">
        <f t="shared" si="3"/>
        <v>6.5520000000000005</v>
      </c>
      <c r="J47" s="118">
        <v>0</v>
      </c>
      <c r="K47" s="155"/>
    </row>
    <row r="48" spans="1:11" x14ac:dyDescent="0.2">
      <c r="A48" s="106"/>
      <c r="B48" s="106"/>
      <c r="C48" s="154">
        <v>40</v>
      </c>
      <c r="D48" s="106" t="s">
        <v>230</v>
      </c>
      <c r="E48" s="116">
        <v>1220.83</v>
      </c>
      <c r="F48" s="126">
        <v>3000</v>
      </c>
      <c r="G48" s="116">
        <f t="shared" si="0"/>
        <v>-1779.17</v>
      </c>
      <c r="H48" s="140"/>
      <c r="I48" s="117">
        <f t="shared" si="3"/>
        <v>0.40694333333333332</v>
      </c>
      <c r="J48" s="118">
        <v>415.89</v>
      </c>
      <c r="K48" s="155"/>
    </row>
    <row r="49" spans="1:11" x14ac:dyDescent="0.2">
      <c r="A49" s="106"/>
      <c r="B49" s="106"/>
      <c r="C49" s="154">
        <v>41</v>
      </c>
      <c r="D49" s="106" t="s">
        <v>231</v>
      </c>
      <c r="E49" s="116">
        <v>0</v>
      </c>
      <c r="F49" s="126">
        <v>250</v>
      </c>
      <c r="G49" s="116">
        <f t="shared" si="0"/>
        <v>-250</v>
      </c>
      <c r="H49" s="140"/>
      <c r="I49" s="117">
        <f t="shared" si="3"/>
        <v>0</v>
      </c>
      <c r="J49" s="118">
        <v>0</v>
      </c>
      <c r="K49" s="155"/>
    </row>
    <row r="50" spans="1:11" x14ac:dyDescent="0.2">
      <c r="A50" s="106"/>
      <c r="B50" s="106"/>
      <c r="C50" s="154">
        <v>42</v>
      </c>
      <c r="D50" s="106" t="s">
        <v>232</v>
      </c>
      <c r="E50" s="116">
        <v>0</v>
      </c>
      <c r="F50" s="126">
        <v>200</v>
      </c>
      <c r="G50" s="116">
        <f t="shared" si="0"/>
        <v>-200</v>
      </c>
      <c r="H50" s="140"/>
      <c r="I50" s="117">
        <f t="shared" si="3"/>
        <v>0</v>
      </c>
      <c r="J50" s="118">
        <v>0</v>
      </c>
      <c r="K50" s="155"/>
    </row>
    <row r="51" spans="1:11" x14ac:dyDescent="0.2">
      <c r="A51" s="106"/>
      <c r="B51" s="106"/>
      <c r="C51" s="154">
        <v>43</v>
      </c>
      <c r="D51" s="106" t="s">
        <v>233</v>
      </c>
      <c r="E51" s="116">
        <v>0</v>
      </c>
      <c r="F51" s="126">
        <v>-2000</v>
      </c>
      <c r="G51" s="116">
        <f t="shared" si="0"/>
        <v>2000</v>
      </c>
      <c r="H51" s="140"/>
      <c r="I51" s="117">
        <f t="shared" si="3"/>
        <v>0</v>
      </c>
      <c r="J51" s="118">
        <v>0</v>
      </c>
      <c r="K51" s="155"/>
    </row>
    <row r="52" spans="1:11" x14ac:dyDescent="0.2">
      <c r="A52" s="106"/>
      <c r="B52" s="106"/>
      <c r="C52" s="154">
        <v>44</v>
      </c>
      <c r="D52" s="106" t="s">
        <v>234</v>
      </c>
      <c r="E52" s="116">
        <v>0</v>
      </c>
      <c r="F52" s="126">
        <v>0</v>
      </c>
      <c r="G52" s="116">
        <v>0</v>
      </c>
      <c r="H52" s="140"/>
      <c r="I52" s="117">
        <v>0</v>
      </c>
      <c r="J52" s="118">
        <v>0</v>
      </c>
      <c r="K52" s="155"/>
    </row>
    <row r="53" spans="1:11" x14ac:dyDescent="0.2">
      <c r="A53" s="106"/>
      <c r="B53" s="106"/>
      <c r="C53" s="154">
        <v>45</v>
      </c>
      <c r="D53" s="106" t="s">
        <v>235</v>
      </c>
      <c r="E53" s="116">
        <v>0</v>
      </c>
      <c r="F53" s="126">
        <v>0</v>
      </c>
      <c r="G53" s="116">
        <f t="shared" si="0"/>
        <v>0</v>
      </c>
      <c r="H53" s="140"/>
      <c r="I53" s="117">
        <v>0</v>
      </c>
      <c r="J53" s="118">
        <v>0</v>
      </c>
      <c r="K53" s="155"/>
    </row>
    <row r="54" spans="1:11" x14ac:dyDescent="0.2">
      <c r="A54" s="106"/>
      <c r="B54" s="106"/>
      <c r="C54" s="154">
        <v>46</v>
      </c>
      <c r="D54" s="106" t="s">
        <v>236</v>
      </c>
      <c r="E54" s="116">
        <v>246.9</v>
      </c>
      <c r="F54" s="126">
        <v>2000</v>
      </c>
      <c r="G54" s="116">
        <f t="shared" si="0"/>
        <v>-1753.1</v>
      </c>
      <c r="H54" s="140"/>
      <c r="I54" s="117">
        <f>E54/F54</f>
        <v>0.12345</v>
      </c>
      <c r="J54" s="118">
        <v>0</v>
      </c>
      <c r="K54" s="155"/>
    </row>
    <row r="55" spans="1:11" x14ac:dyDescent="0.2">
      <c r="A55" s="106"/>
      <c r="B55" s="106"/>
      <c r="C55" s="154">
        <v>47</v>
      </c>
      <c r="D55" s="106" t="s">
        <v>237</v>
      </c>
      <c r="E55" s="116">
        <v>0</v>
      </c>
      <c r="F55" s="126">
        <v>200</v>
      </c>
      <c r="G55" s="116">
        <f t="shared" si="0"/>
        <v>-200</v>
      </c>
      <c r="H55" s="140"/>
      <c r="I55" s="117">
        <f>E55/F55</f>
        <v>0</v>
      </c>
      <c r="J55" s="118">
        <v>0</v>
      </c>
      <c r="K55" s="155"/>
    </row>
    <row r="56" spans="1:11" x14ac:dyDescent="0.2">
      <c r="A56" s="106"/>
      <c r="B56" s="106"/>
      <c r="C56" s="154">
        <v>48</v>
      </c>
      <c r="D56" s="106" t="s">
        <v>238</v>
      </c>
      <c r="E56" s="116">
        <v>0</v>
      </c>
      <c r="F56" s="126">
        <v>250</v>
      </c>
      <c r="G56" s="116">
        <f t="shared" si="0"/>
        <v>-250</v>
      </c>
      <c r="H56" s="140"/>
      <c r="I56" s="117">
        <f>E56/F56</f>
        <v>0</v>
      </c>
      <c r="J56" s="118">
        <v>0</v>
      </c>
      <c r="K56" s="155"/>
    </row>
    <row r="57" spans="1:11" x14ac:dyDescent="0.2">
      <c r="A57" s="106"/>
      <c r="B57" s="106"/>
      <c r="C57" s="154">
        <v>49</v>
      </c>
      <c r="D57" s="106" t="s">
        <v>239</v>
      </c>
      <c r="E57" s="116">
        <v>0</v>
      </c>
      <c r="F57" s="126">
        <v>200</v>
      </c>
      <c r="G57" s="116">
        <f t="shared" si="0"/>
        <v>-200</v>
      </c>
      <c r="H57" s="140"/>
      <c r="I57" s="117">
        <f>E57/F57</f>
        <v>0</v>
      </c>
      <c r="J57" s="118">
        <v>0</v>
      </c>
      <c r="K57" s="155"/>
    </row>
    <row r="58" spans="1:11" x14ac:dyDescent="0.2">
      <c r="A58" s="106"/>
      <c r="B58" s="106"/>
      <c r="C58" s="154">
        <v>50</v>
      </c>
      <c r="D58" s="106" t="s">
        <v>240</v>
      </c>
      <c r="E58" s="116">
        <v>0</v>
      </c>
      <c r="F58" s="126">
        <v>0</v>
      </c>
      <c r="G58" s="116">
        <f t="shared" si="0"/>
        <v>0</v>
      </c>
      <c r="H58" s="140"/>
      <c r="I58" s="117">
        <v>0</v>
      </c>
      <c r="J58" s="118">
        <v>0</v>
      </c>
      <c r="K58" s="155"/>
    </row>
    <row r="59" spans="1:11" x14ac:dyDescent="0.2">
      <c r="A59" s="106"/>
      <c r="B59" s="106"/>
      <c r="C59" s="154">
        <v>51</v>
      </c>
      <c r="D59" s="106" t="s">
        <v>241</v>
      </c>
      <c r="E59" s="116">
        <v>11614.87</v>
      </c>
      <c r="F59" s="126">
        <v>7000</v>
      </c>
      <c r="G59" s="116">
        <f t="shared" si="0"/>
        <v>4614.87</v>
      </c>
      <c r="H59" s="140"/>
      <c r="I59" s="117">
        <f>E59/F59</f>
        <v>1.6592671428571431</v>
      </c>
      <c r="J59" s="118">
        <v>2122.1799999999998</v>
      </c>
      <c r="K59" s="155"/>
    </row>
    <row r="60" spans="1:11" x14ac:dyDescent="0.2">
      <c r="A60" s="106"/>
      <c r="B60" s="106"/>
      <c r="C60" s="154">
        <v>52</v>
      </c>
      <c r="D60" s="106" t="s">
        <v>242</v>
      </c>
      <c r="E60" s="116">
        <v>500</v>
      </c>
      <c r="F60" s="126">
        <v>500</v>
      </c>
      <c r="G60" s="116">
        <f t="shared" si="0"/>
        <v>0</v>
      </c>
      <c r="H60" s="140"/>
      <c r="I60" s="117">
        <f>E60/F60</f>
        <v>1</v>
      </c>
      <c r="J60" s="118">
        <v>0</v>
      </c>
      <c r="K60" s="155"/>
    </row>
    <row r="61" spans="1:11" x14ac:dyDescent="0.2">
      <c r="A61" s="88"/>
      <c r="B61" s="95" t="s">
        <v>159</v>
      </c>
      <c r="C61" s="156"/>
      <c r="D61" s="93"/>
      <c r="E61" s="141">
        <f>SUM(E9:E60)</f>
        <v>88494.059999999969</v>
      </c>
      <c r="F61" s="141">
        <f t="shared" ref="F61" si="4">SUM(F9:F60)</f>
        <v>74804</v>
      </c>
      <c r="G61" s="141">
        <f>E61-F61</f>
        <v>13690.059999999969</v>
      </c>
      <c r="H61" s="157"/>
      <c r="I61" s="143">
        <f>E61/F61</f>
        <v>1.1830124057537026</v>
      </c>
      <c r="J61" s="144">
        <f>SUM(J9:J60)</f>
        <v>35323.909999999996</v>
      </c>
      <c r="K61" s="158"/>
    </row>
    <row r="62" spans="1:11" x14ac:dyDescent="0.2">
      <c r="H62" s="151"/>
    </row>
    <row r="63" spans="1:11" x14ac:dyDescent="0.2">
      <c r="H63" s="159"/>
    </row>
  </sheetData>
  <mergeCells count="1">
    <mergeCell ref="E3:J3"/>
  </mergeCells>
  <pageMargins left="0.4" right="0.5" top="0.65" bottom="0.5" header="0.4" footer="0.4"/>
  <pageSetup orientation="portrait" r:id="rId1"/>
  <headerFooter>
    <oddHeader>&amp;C&amp;"Arial,Regular"&amp;8QCYC Income &amp; Expense Less Transfers - YTD Actual vs Budget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36FD8-A8FD-4442-B674-ABBFB1C16D87}">
  <sheetPr>
    <tabColor rgb="FF6600FF"/>
  </sheetPr>
  <dimension ref="A1:N104"/>
  <sheetViews>
    <sheetView zoomScale="120" zoomScaleNormal="120" zoomScaleSheetLayoutView="100" workbookViewId="0">
      <selection activeCell="D11" sqref="D11"/>
    </sheetView>
  </sheetViews>
  <sheetFormatPr defaultColWidth="9.8984375" defaultRowHeight="7.75" x14ac:dyDescent="0.15"/>
  <cols>
    <col min="1" max="2" width="2.8984375" style="183" customWidth="1"/>
    <col min="3" max="3" width="8.3984375" style="183" customWidth="1"/>
    <col min="4" max="4" width="4" style="183" customWidth="1"/>
    <col min="5" max="5" width="21.296875" style="183" customWidth="1"/>
    <col min="6" max="6" width="2.19921875" style="184" customWidth="1"/>
    <col min="7" max="7" width="10.796875" style="182" customWidth="1"/>
    <col min="8" max="8" width="12.8984375" style="182" customWidth="1"/>
    <col min="9" max="9" width="11.5" style="182" customWidth="1"/>
    <col min="10" max="10" width="4.796875" style="164" customWidth="1"/>
    <col min="11" max="11" width="9.8984375" style="165"/>
    <col min="12" max="12" width="2.69921875" style="165" customWidth="1"/>
    <col min="13" max="14" width="13.19921875" style="165" customWidth="1"/>
    <col min="15" max="16384" width="9.8984375" style="165"/>
  </cols>
  <sheetData>
    <row r="1" spans="1:10" x14ac:dyDescent="0.15">
      <c r="A1" s="160"/>
      <c r="B1" s="160"/>
      <c r="C1" s="160"/>
      <c r="D1" s="160"/>
      <c r="E1" s="160"/>
      <c r="F1" s="161"/>
      <c r="G1" s="162"/>
      <c r="H1" s="162"/>
      <c r="I1" s="163"/>
    </row>
    <row r="2" spans="1:10" ht="11.65" x14ac:dyDescent="0.25">
      <c r="A2" s="160"/>
      <c r="B2" s="160"/>
      <c r="C2" s="160"/>
      <c r="D2" s="160"/>
      <c r="E2" s="160"/>
      <c r="F2" s="161"/>
      <c r="G2" s="167"/>
      <c r="H2" s="168">
        <f>'[10]OA To Do &amp; Notes'!E3</f>
        <v>44440</v>
      </c>
      <c r="I2" s="169"/>
    </row>
    <row r="3" spans="1:10" s="166" customFormat="1" ht="9.4499999999999993" x14ac:dyDescent="0.2">
      <c r="A3" s="170"/>
      <c r="B3" s="170"/>
      <c r="C3" s="170"/>
      <c r="D3" s="170"/>
      <c r="E3" s="170"/>
      <c r="F3" s="161"/>
      <c r="G3" s="171">
        <v>44469</v>
      </c>
      <c r="H3" s="171">
        <v>44104</v>
      </c>
      <c r="I3" s="172" t="s">
        <v>243</v>
      </c>
      <c r="J3" s="173"/>
    </row>
    <row r="4" spans="1:10" s="175" customFormat="1" x14ac:dyDescent="0.15">
      <c r="A4" s="160" t="s">
        <v>244</v>
      </c>
      <c r="B4" s="160"/>
      <c r="C4" s="160"/>
      <c r="D4" s="160"/>
      <c r="E4" s="160"/>
      <c r="F4" s="161"/>
      <c r="G4" s="174"/>
      <c r="H4" s="174"/>
      <c r="I4" s="174"/>
      <c r="J4" s="164"/>
    </row>
    <row r="5" spans="1:10" s="175" customFormat="1" x14ac:dyDescent="0.15">
      <c r="A5" s="160"/>
      <c r="B5" s="176" t="s">
        <v>245</v>
      </c>
      <c r="C5" s="176"/>
      <c r="D5" s="176"/>
      <c r="E5" s="176"/>
      <c r="F5" s="161"/>
      <c r="G5" s="174"/>
      <c r="H5" s="174"/>
      <c r="I5" s="174"/>
      <c r="J5" s="164"/>
    </row>
    <row r="6" spans="1:10" s="175" customFormat="1" x14ac:dyDescent="0.15">
      <c r="A6" s="160"/>
      <c r="B6" s="160"/>
      <c r="C6" s="160" t="s">
        <v>246</v>
      </c>
      <c r="D6" s="160"/>
      <c r="E6" s="160"/>
      <c r="F6" s="161"/>
      <c r="G6" s="174"/>
      <c r="H6" s="174"/>
      <c r="I6" s="174"/>
      <c r="J6" s="164"/>
    </row>
    <row r="7" spans="1:10" x14ac:dyDescent="0.15">
      <c r="A7" s="177"/>
      <c r="B7" s="177"/>
      <c r="C7" s="178">
        <v>1</v>
      </c>
      <c r="D7" s="177" t="s">
        <v>247</v>
      </c>
      <c r="E7" s="177"/>
      <c r="F7" s="161"/>
      <c r="G7" s="179">
        <v>-8228.25</v>
      </c>
      <c r="H7" s="179">
        <v>100148.14</v>
      </c>
      <c r="I7" s="179">
        <f>ROUND((G7-H7),5)</f>
        <v>-108376.39</v>
      </c>
    </row>
    <row r="8" spans="1:10" x14ac:dyDescent="0.15">
      <c r="A8" s="177"/>
      <c r="B8" s="177"/>
      <c r="C8" s="178">
        <v>2</v>
      </c>
      <c r="D8" s="177" t="s">
        <v>248</v>
      </c>
      <c r="E8" s="177"/>
      <c r="F8" s="161"/>
      <c r="G8" s="179">
        <v>-65452.87</v>
      </c>
      <c r="H8" s="179">
        <v>10367.44</v>
      </c>
      <c r="I8" s="179">
        <f>ROUND((G8-H8),5)</f>
        <v>-75820.31</v>
      </c>
    </row>
    <row r="9" spans="1:10" s="175" customFormat="1" x14ac:dyDescent="0.15">
      <c r="A9" s="160"/>
      <c r="B9" s="160"/>
      <c r="C9" s="160" t="s">
        <v>249</v>
      </c>
      <c r="D9" s="160"/>
      <c r="E9" s="160"/>
      <c r="F9" s="161"/>
      <c r="G9" s="180">
        <f>ROUND(SUM(G6:G8),5)</f>
        <v>-73681.119999999995</v>
      </c>
      <c r="H9" s="180">
        <f>ROUND(SUM(H6:H8),5)</f>
        <v>110515.58</v>
      </c>
      <c r="I9" s="180">
        <f>ROUND((G9-H9),5)</f>
        <v>-184196.7</v>
      </c>
      <c r="J9" s="164"/>
    </row>
    <row r="10" spans="1:10" x14ac:dyDescent="0.15">
      <c r="A10" s="177"/>
      <c r="B10" s="177"/>
      <c r="C10" s="177"/>
      <c r="D10" s="177"/>
      <c r="E10" s="177"/>
      <c r="F10" s="161"/>
      <c r="G10" s="179"/>
      <c r="H10" s="179"/>
      <c r="I10" s="179"/>
    </row>
    <row r="11" spans="1:10" s="175" customFormat="1" x14ac:dyDescent="0.15">
      <c r="A11" s="160"/>
      <c r="B11" s="160"/>
      <c r="C11" s="160" t="s">
        <v>250</v>
      </c>
      <c r="D11" s="160"/>
      <c r="E11" s="160"/>
      <c r="F11" s="161"/>
      <c r="G11" s="181"/>
      <c r="H11" s="181"/>
      <c r="I11" s="181"/>
      <c r="J11" s="164"/>
    </row>
    <row r="12" spans="1:10" x14ac:dyDescent="0.15">
      <c r="A12" s="177"/>
      <c r="B12" s="177"/>
      <c r="C12" s="178">
        <v>1</v>
      </c>
      <c r="D12" s="177" t="s">
        <v>251</v>
      </c>
      <c r="E12" s="177"/>
      <c r="F12" s="161"/>
      <c r="G12" s="179">
        <v>-13174.64</v>
      </c>
      <c r="H12" s="179">
        <v>-16695.95</v>
      </c>
      <c r="I12" s="179">
        <f>ROUND((G12-H12),5)</f>
        <v>3521.31</v>
      </c>
    </row>
    <row r="13" spans="1:10" s="175" customFormat="1" x14ac:dyDescent="0.15">
      <c r="A13" s="160"/>
      <c r="B13" s="160"/>
      <c r="C13" s="160" t="s">
        <v>252</v>
      </c>
      <c r="D13" s="160"/>
      <c r="E13" s="160"/>
      <c r="F13" s="161"/>
      <c r="G13" s="180">
        <f>ROUND(SUM(G11:G12),5)</f>
        <v>-13174.64</v>
      </c>
      <c r="H13" s="180">
        <f>ROUND(SUM(H11:H12),5)</f>
        <v>-16695.95</v>
      </c>
      <c r="I13" s="180">
        <f>ROUND((G13-H13),5)</f>
        <v>3521.31</v>
      </c>
      <c r="J13" s="164"/>
    </row>
    <row r="14" spans="1:10" x14ac:dyDescent="0.15">
      <c r="A14" s="177"/>
      <c r="B14" s="177"/>
      <c r="C14" s="177"/>
      <c r="D14" s="177"/>
      <c r="E14" s="177"/>
      <c r="F14" s="161"/>
      <c r="G14" s="179"/>
      <c r="H14" s="179"/>
      <c r="I14" s="179"/>
    </row>
    <row r="15" spans="1:10" s="175" customFormat="1" x14ac:dyDescent="0.15">
      <c r="A15" s="160"/>
      <c r="B15" s="160"/>
      <c r="C15" s="160" t="s">
        <v>253</v>
      </c>
      <c r="D15" s="160"/>
      <c r="E15" s="160"/>
      <c r="F15" s="161"/>
      <c r="G15" s="181"/>
      <c r="H15" s="181"/>
      <c r="I15" s="181"/>
      <c r="J15" s="164"/>
    </row>
    <row r="16" spans="1:10" x14ac:dyDescent="0.15">
      <c r="A16" s="177"/>
      <c r="B16" s="177"/>
      <c r="C16" s="178">
        <v>1</v>
      </c>
      <c r="D16" s="177" t="s">
        <v>254</v>
      </c>
      <c r="E16" s="177"/>
      <c r="F16" s="161"/>
      <c r="G16" s="179">
        <v>4070.9</v>
      </c>
      <c r="H16" s="179">
        <v>4070.9</v>
      </c>
      <c r="I16" s="179">
        <f t="shared" ref="I16:I25" si="0">ROUND((G16-H16),5)</f>
        <v>0</v>
      </c>
    </row>
    <row r="17" spans="1:14" x14ac:dyDescent="0.15">
      <c r="A17" s="177"/>
      <c r="B17" s="177"/>
      <c r="C17" s="178">
        <v>2</v>
      </c>
      <c r="D17" s="177" t="s">
        <v>255</v>
      </c>
      <c r="E17" s="177"/>
      <c r="F17" s="161"/>
      <c r="G17" s="179">
        <v>41654.370000000003</v>
      </c>
      <c r="H17" s="179">
        <v>14380.75</v>
      </c>
      <c r="I17" s="179">
        <f t="shared" si="0"/>
        <v>27273.62</v>
      </c>
    </row>
    <row r="18" spans="1:14" x14ac:dyDescent="0.15">
      <c r="A18" s="177"/>
      <c r="B18" s="177"/>
      <c r="C18" s="178">
        <v>3</v>
      </c>
      <c r="D18" s="177" t="s">
        <v>256</v>
      </c>
      <c r="E18" s="177" t="s">
        <v>257</v>
      </c>
      <c r="F18" s="161"/>
      <c r="G18" s="179">
        <v>63.12</v>
      </c>
      <c r="H18" s="179">
        <v>0</v>
      </c>
      <c r="I18" s="179">
        <v>63.12</v>
      </c>
    </row>
    <row r="19" spans="1:14" x14ac:dyDescent="0.15">
      <c r="A19" s="177"/>
      <c r="B19" s="177"/>
      <c r="C19" s="178">
        <v>4</v>
      </c>
      <c r="D19" s="177" t="s">
        <v>258</v>
      </c>
      <c r="E19" s="177"/>
      <c r="F19" s="161"/>
      <c r="G19" s="179">
        <v>482.01</v>
      </c>
      <c r="H19" s="179">
        <v>-500.63</v>
      </c>
      <c r="I19" s="179">
        <f t="shared" si="0"/>
        <v>982.64</v>
      </c>
    </row>
    <row r="20" spans="1:14" x14ac:dyDescent="0.15">
      <c r="A20" s="177"/>
      <c r="B20" s="177"/>
      <c r="C20" s="178">
        <v>5</v>
      </c>
      <c r="D20" s="177" t="s">
        <v>259</v>
      </c>
      <c r="E20" s="177"/>
      <c r="F20" s="161"/>
      <c r="G20" s="179">
        <v>13053.51</v>
      </c>
      <c r="H20" s="179">
        <v>13053.51</v>
      </c>
      <c r="I20" s="179">
        <f t="shared" si="0"/>
        <v>0</v>
      </c>
    </row>
    <row r="21" spans="1:14" x14ac:dyDescent="0.15">
      <c r="A21" s="177"/>
      <c r="B21" s="177"/>
      <c r="C21" s="178">
        <v>6</v>
      </c>
      <c r="D21" s="177" t="s">
        <v>260</v>
      </c>
      <c r="E21" s="177"/>
      <c r="F21" s="161"/>
      <c r="G21" s="179">
        <v>9209.9599999999991</v>
      </c>
      <c r="H21" s="179">
        <v>9209.9599999999991</v>
      </c>
      <c r="I21" s="179">
        <f t="shared" si="0"/>
        <v>0</v>
      </c>
    </row>
    <row r="22" spans="1:14" x14ac:dyDescent="0.15">
      <c r="A22" s="177"/>
      <c r="B22" s="177"/>
      <c r="C22" s="178">
        <v>7</v>
      </c>
      <c r="D22" s="177" t="s">
        <v>261</v>
      </c>
      <c r="E22" s="177"/>
      <c r="F22" s="161"/>
      <c r="G22" s="179">
        <v>4829.7</v>
      </c>
      <c r="H22" s="179">
        <v>7397.94</v>
      </c>
      <c r="I22" s="179">
        <f t="shared" si="0"/>
        <v>-2568.2399999999998</v>
      </c>
    </row>
    <row r="23" spans="1:14" x14ac:dyDescent="0.15">
      <c r="A23" s="177"/>
      <c r="B23" s="177"/>
      <c r="C23" s="178">
        <v>8</v>
      </c>
      <c r="D23" s="177" t="s">
        <v>262</v>
      </c>
      <c r="E23" s="177"/>
      <c r="F23" s="161"/>
      <c r="G23" s="179">
        <v>-3641.88</v>
      </c>
      <c r="H23" s="179">
        <v>-1145.43</v>
      </c>
      <c r="I23" s="179">
        <f t="shared" si="0"/>
        <v>-2496.4499999999998</v>
      </c>
    </row>
    <row r="24" spans="1:14" s="175" customFormat="1" x14ac:dyDescent="0.15">
      <c r="A24" s="160"/>
      <c r="B24" s="160"/>
      <c r="C24" s="178">
        <v>9</v>
      </c>
      <c r="D24" s="177" t="s">
        <v>263</v>
      </c>
      <c r="E24" s="177"/>
      <c r="F24" s="161"/>
      <c r="G24" s="179">
        <v>1188.8900000000001</v>
      </c>
      <c r="H24" s="179">
        <v>1188.8900000000001</v>
      </c>
      <c r="I24" s="179">
        <f t="shared" si="0"/>
        <v>0</v>
      </c>
      <c r="J24" s="164"/>
      <c r="K24" s="165"/>
      <c r="L24" s="165"/>
      <c r="M24" s="165"/>
      <c r="N24" s="165"/>
    </row>
    <row r="25" spans="1:14" s="175" customFormat="1" x14ac:dyDescent="0.15">
      <c r="A25" s="160"/>
      <c r="B25" s="160"/>
      <c r="C25" s="160" t="s">
        <v>264</v>
      </c>
      <c r="D25" s="160"/>
      <c r="E25" s="160"/>
      <c r="F25" s="161"/>
      <c r="G25" s="180">
        <f>ROUND(SUM(G15:G24),5)</f>
        <v>70910.58</v>
      </c>
      <c r="H25" s="180">
        <f>ROUND(SUM(H15:H24),5)</f>
        <v>47655.89</v>
      </c>
      <c r="I25" s="180">
        <f t="shared" si="0"/>
        <v>23254.69</v>
      </c>
      <c r="J25" s="164"/>
      <c r="K25" s="165"/>
      <c r="L25" s="165"/>
      <c r="M25" s="165"/>
      <c r="N25" s="165"/>
    </row>
    <row r="26" spans="1:14" s="175" customFormat="1" x14ac:dyDescent="0.15">
      <c r="A26" s="160"/>
      <c r="B26" s="160"/>
      <c r="C26" s="160"/>
      <c r="D26" s="160"/>
      <c r="E26" s="160"/>
      <c r="F26" s="161"/>
      <c r="G26" s="181"/>
      <c r="H26" s="181"/>
      <c r="I26" s="181"/>
      <c r="J26" s="164"/>
      <c r="K26" s="165"/>
      <c r="L26" s="165"/>
      <c r="M26" s="165"/>
      <c r="N26" s="165"/>
    </row>
    <row r="27" spans="1:14" s="175" customFormat="1" x14ac:dyDescent="0.15">
      <c r="A27" s="160"/>
      <c r="B27" s="160" t="s">
        <v>265</v>
      </c>
      <c r="C27" s="160"/>
      <c r="D27" s="160"/>
      <c r="E27" s="160"/>
      <c r="F27" s="161"/>
      <c r="G27" s="180">
        <f>ROUND(G5+G9+G13+G25,5)</f>
        <v>-15945.18</v>
      </c>
      <c r="H27" s="180">
        <f>ROUND(H5+H9+H13+H25,5)</f>
        <v>141475.51999999999</v>
      </c>
      <c r="I27" s="180">
        <f>ROUND((G27-H27),5)</f>
        <v>-157420.70000000001</v>
      </c>
      <c r="J27" s="164"/>
      <c r="K27" s="165"/>
      <c r="L27" s="165"/>
      <c r="M27" s="165"/>
      <c r="N27" s="165"/>
    </row>
    <row r="28" spans="1:14" s="175" customFormat="1" x14ac:dyDescent="0.15">
      <c r="A28" s="160"/>
      <c r="B28" s="160"/>
      <c r="C28" s="160"/>
      <c r="D28" s="160"/>
      <c r="E28" s="160"/>
      <c r="F28" s="161"/>
      <c r="G28" s="182"/>
      <c r="H28" s="182"/>
      <c r="I28" s="182"/>
      <c r="J28" s="164"/>
      <c r="K28" s="165"/>
      <c r="L28" s="165"/>
      <c r="M28" s="165"/>
      <c r="N28" s="165"/>
    </row>
    <row r="29" spans="1:14" x14ac:dyDescent="0.15">
      <c r="A29" s="160"/>
      <c r="B29" s="160" t="s">
        <v>266</v>
      </c>
      <c r="C29" s="160"/>
      <c r="D29" s="160"/>
      <c r="E29" s="160"/>
      <c r="F29" s="161"/>
    </row>
    <row r="30" spans="1:14" x14ac:dyDescent="0.15">
      <c r="A30" s="160"/>
      <c r="B30" s="177"/>
      <c r="C30" s="178">
        <v>1</v>
      </c>
      <c r="D30" s="177" t="s">
        <v>267</v>
      </c>
      <c r="E30" s="177"/>
      <c r="F30" s="161"/>
      <c r="G30" s="179">
        <v>-4757036.34</v>
      </c>
      <c r="H30" s="179">
        <v>-4757036.34</v>
      </c>
      <c r="I30" s="179">
        <f>ROUND((G30-H30),5)</f>
        <v>0</v>
      </c>
    </row>
    <row r="31" spans="1:14" s="175" customFormat="1" x14ac:dyDescent="0.15">
      <c r="A31" s="160"/>
      <c r="B31" s="177"/>
      <c r="C31" s="178">
        <v>2</v>
      </c>
      <c r="D31" s="177" t="s">
        <v>268</v>
      </c>
      <c r="E31" s="177"/>
      <c r="F31" s="161"/>
      <c r="G31" s="179">
        <v>9670078.5</v>
      </c>
      <c r="H31" s="179">
        <v>9529839.2799999993</v>
      </c>
      <c r="I31" s="179">
        <f>ROUND((G31-H31),5)</f>
        <v>140239.22</v>
      </c>
      <c r="J31" s="164"/>
      <c r="K31" s="165"/>
      <c r="L31" s="165"/>
      <c r="M31" s="165"/>
      <c r="N31" s="165"/>
    </row>
    <row r="32" spans="1:14" x14ac:dyDescent="0.15">
      <c r="A32" s="177"/>
      <c r="B32" s="160" t="s">
        <v>269</v>
      </c>
      <c r="C32" s="160"/>
      <c r="D32" s="160"/>
      <c r="E32" s="160"/>
      <c r="F32" s="161"/>
      <c r="G32" s="180">
        <f>ROUND(SUM(G30:G31),5)</f>
        <v>4913042.16</v>
      </c>
      <c r="H32" s="180">
        <f>ROUND(SUM(H30:H31),5)</f>
        <v>4772802.9400000004</v>
      </c>
      <c r="I32" s="180">
        <f>ROUND((G32-H32),5)</f>
        <v>140239.22</v>
      </c>
    </row>
    <row r="33" spans="1:14" s="175" customFormat="1" x14ac:dyDescent="0.15">
      <c r="A33" s="177"/>
      <c r="B33" s="177"/>
      <c r="C33" s="177"/>
      <c r="D33" s="183"/>
      <c r="E33" s="183"/>
      <c r="F33" s="184"/>
      <c r="G33" s="182"/>
      <c r="H33" s="182"/>
      <c r="I33" s="182"/>
      <c r="J33" s="164"/>
      <c r="K33" s="165"/>
      <c r="L33" s="165"/>
      <c r="M33" s="165"/>
      <c r="N33" s="165"/>
    </row>
    <row r="34" spans="1:14" x14ac:dyDescent="0.15">
      <c r="A34" s="160"/>
      <c r="B34" s="160" t="s">
        <v>270</v>
      </c>
      <c r="C34" s="160"/>
      <c r="D34" s="160"/>
      <c r="E34" s="160"/>
      <c r="F34" s="161"/>
      <c r="G34" s="181"/>
      <c r="H34" s="181"/>
      <c r="I34" s="181"/>
    </row>
    <row r="35" spans="1:14" x14ac:dyDescent="0.15">
      <c r="A35" s="177"/>
      <c r="B35" s="185"/>
      <c r="C35" s="178">
        <v>1</v>
      </c>
      <c r="D35" s="177" t="s">
        <v>271</v>
      </c>
      <c r="E35" s="177"/>
      <c r="F35" s="161"/>
      <c r="G35" s="179">
        <v>10982</v>
      </c>
      <c r="H35" s="179">
        <v>10982</v>
      </c>
      <c r="I35" s="179">
        <f t="shared" ref="I35:I47" si="1">ROUND((G35-H35),5)</f>
        <v>0</v>
      </c>
    </row>
    <row r="36" spans="1:14" x14ac:dyDescent="0.15">
      <c r="A36" s="160"/>
      <c r="B36" s="185"/>
      <c r="C36" s="178">
        <v>2</v>
      </c>
      <c r="D36" s="177" t="s">
        <v>272</v>
      </c>
      <c r="E36" s="177"/>
      <c r="F36" s="161"/>
      <c r="G36" s="179">
        <v>11872.03</v>
      </c>
      <c r="H36" s="179">
        <v>11872.03</v>
      </c>
      <c r="I36" s="179">
        <f t="shared" si="1"/>
        <v>0</v>
      </c>
    </row>
    <row r="37" spans="1:14" x14ac:dyDescent="0.15">
      <c r="A37" s="177"/>
      <c r="B37" s="185"/>
      <c r="C37" s="178">
        <v>3</v>
      </c>
      <c r="D37" s="177" t="s">
        <v>273</v>
      </c>
      <c r="E37" s="177"/>
      <c r="F37" s="161"/>
      <c r="G37" s="179">
        <v>28011.06</v>
      </c>
      <c r="H37" s="179">
        <v>36020.03</v>
      </c>
      <c r="I37" s="179">
        <f t="shared" si="1"/>
        <v>-8008.97</v>
      </c>
    </row>
    <row r="38" spans="1:14" x14ac:dyDescent="0.15">
      <c r="A38" s="177"/>
      <c r="B38" s="185"/>
      <c r="C38" s="178">
        <v>4</v>
      </c>
      <c r="D38" s="177" t="s">
        <v>274</v>
      </c>
      <c r="E38" s="177"/>
      <c r="F38" s="161"/>
      <c r="G38" s="179">
        <v>1400</v>
      </c>
      <c r="H38" s="179">
        <v>1200</v>
      </c>
      <c r="I38" s="179">
        <f t="shared" si="1"/>
        <v>200</v>
      </c>
    </row>
    <row r="39" spans="1:14" x14ac:dyDescent="0.15">
      <c r="A39" s="177"/>
      <c r="B39" s="185"/>
      <c r="C39" s="178">
        <v>5</v>
      </c>
      <c r="D39" s="177" t="s">
        <v>275</v>
      </c>
      <c r="E39" s="177"/>
      <c r="F39" s="161"/>
      <c r="G39" s="179">
        <v>23137.97</v>
      </c>
      <c r="H39" s="179">
        <v>50000</v>
      </c>
      <c r="I39" s="179">
        <f t="shared" si="1"/>
        <v>-26862.03</v>
      </c>
    </row>
    <row r="40" spans="1:14" x14ac:dyDescent="0.15">
      <c r="A40" s="177"/>
      <c r="B40" s="185"/>
      <c r="C40" s="178">
        <v>6</v>
      </c>
      <c r="D40" s="177" t="s">
        <v>276</v>
      </c>
      <c r="E40" s="177"/>
      <c r="F40" s="161"/>
      <c r="G40" s="179">
        <v>666939.18000000005</v>
      </c>
      <c r="H40" s="179">
        <v>615378.94999999995</v>
      </c>
      <c r="I40" s="179">
        <f t="shared" si="1"/>
        <v>51560.23</v>
      </c>
    </row>
    <row r="41" spans="1:14" x14ac:dyDescent="0.15">
      <c r="A41" s="177"/>
      <c r="B41" s="185"/>
      <c r="C41" s="178">
        <v>7</v>
      </c>
      <c r="D41" s="177" t="s">
        <v>278</v>
      </c>
      <c r="E41" s="177"/>
      <c r="F41" s="161"/>
      <c r="G41" s="179">
        <v>51434.3</v>
      </c>
      <c r="H41" s="179">
        <v>61434.3</v>
      </c>
      <c r="I41" s="179">
        <f t="shared" si="1"/>
        <v>-10000</v>
      </c>
    </row>
    <row r="42" spans="1:14" x14ac:dyDescent="0.15">
      <c r="A42" s="177"/>
      <c r="B42" s="185"/>
      <c r="C42" s="178">
        <v>8</v>
      </c>
      <c r="D42" s="177" t="s">
        <v>279</v>
      </c>
      <c r="E42" s="177"/>
      <c r="F42" s="161"/>
      <c r="G42" s="179">
        <v>-45239.22</v>
      </c>
      <c r="H42" s="179">
        <v>34825.199999999997</v>
      </c>
      <c r="I42" s="179">
        <f t="shared" si="1"/>
        <v>-80064.42</v>
      </c>
    </row>
    <row r="43" spans="1:14" x14ac:dyDescent="0.15">
      <c r="A43" s="177"/>
      <c r="B43" s="185"/>
      <c r="C43" s="178">
        <v>9</v>
      </c>
      <c r="D43" s="177" t="s">
        <v>280</v>
      </c>
      <c r="E43" s="177"/>
      <c r="F43" s="161"/>
      <c r="G43" s="179">
        <v>24729.59</v>
      </c>
      <c r="H43" s="179">
        <v>65364.22</v>
      </c>
      <c r="I43" s="179">
        <f t="shared" si="1"/>
        <v>-40634.629999999997</v>
      </c>
    </row>
    <row r="44" spans="1:14" s="175" customFormat="1" x14ac:dyDescent="0.15">
      <c r="A44" s="177"/>
      <c r="B44" s="185"/>
      <c r="C44" s="178">
        <v>10</v>
      </c>
      <c r="D44" s="177" t="s">
        <v>281</v>
      </c>
      <c r="E44" s="177"/>
      <c r="F44" s="161"/>
      <c r="G44" s="179">
        <v>0</v>
      </c>
      <c r="H44" s="179">
        <v>767.52</v>
      </c>
      <c r="I44" s="179">
        <f t="shared" si="1"/>
        <v>-767.52</v>
      </c>
      <c r="J44" s="164"/>
    </row>
    <row r="45" spans="1:14" x14ac:dyDescent="0.15">
      <c r="A45" s="177"/>
      <c r="B45" s="160" t="s">
        <v>282</v>
      </c>
      <c r="C45" s="177"/>
      <c r="D45" s="160"/>
      <c r="E45" s="160"/>
      <c r="F45" s="161"/>
      <c r="G45" s="180">
        <f>ROUND(SUM(G35:G44),5)</f>
        <v>773266.91</v>
      </c>
      <c r="H45" s="180">
        <f>ROUND(SUM(H35:H44),5)</f>
        <v>887844.25</v>
      </c>
      <c r="I45" s="180">
        <f t="shared" si="1"/>
        <v>-114577.34</v>
      </c>
    </row>
    <row r="46" spans="1:14" s="183" customFormat="1" x14ac:dyDescent="0.15">
      <c r="A46" s="177"/>
      <c r="B46" s="177"/>
      <c r="C46" s="160"/>
      <c r="D46" s="177"/>
      <c r="E46" s="177"/>
      <c r="F46" s="161"/>
      <c r="G46" s="179"/>
      <c r="H46" s="179"/>
      <c r="I46" s="179"/>
      <c r="J46" s="164"/>
    </row>
    <row r="47" spans="1:14" s="187" customFormat="1" x14ac:dyDescent="0.15">
      <c r="A47" s="160" t="s">
        <v>283</v>
      </c>
      <c r="B47" s="160"/>
      <c r="C47" s="177"/>
      <c r="D47" s="160"/>
      <c r="E47" s="160"/>
      <c r="F47" s="161"/>
      <c r="G47" s="186">
        <f>ROUND(G4+G27+G32+G45,5)</f>
        <v>5670363.8899999997</v>
      </c>
      <c r="H47" s="186">
        <f>ROUND(H4+H27+H32+H45,5)</f>
        <v>5802122.71</v>
      </c>
      <c r="I47" s="186">
        <f t="shared" si="1"/>
        <v>-131758.82</v>
      </c>
      <c r="J47" s="164"/>
    </row>
    <row r="48" spans="1:14" s="175" customFormat="1" x14ac:dyDescent="0.15">
      <c r="A48" s="177"/>
      <c r="B48" s="177"/>
      <c r="C48" s="177"/>
      <c r="D48" s="160"/>
      <c r="E48" s="160"/>
      <c r="F48" s="161"/>
      <c r="G48" s="179"/>
      <c r="H48" s="179"/>
      <c r="I48" s="179"/>
      <c r="J48" s="164"/>
    </row>
    <row r="49" spans="1:11" s="175" customFormat="1" x14ac:dyDescent="0.15">
      <c r="A49" s="160"/>
      <c r="B49" s="177"/>
      <c r="C49" s="160"/>
      <c r="D49" s="177"/>
      <c r="E49" s="177"/>
      <c r="F49" s="161"/>
      <c r="G49" s="181"/>
      <c r="H49" s="181"/>
      <c r="I49" s="181"/>
      <c r="J49" s="164"/>
    </row>
    <row r="50" spans="1:11" s="175" customFormat="1" x14ac:dyDescent="0.15">
      <c r="A50" s="160" t="s">
        <v>284</v>
      </c>
      <c r="B50" s="160"/>
      <c r="C50" s="160"/>
      <c r="D50" s="177"/>
      <c r="E50" s="177"/>
      <c r="F50" s="161"/>
      <c r="G50" s="181"/>
      <c r="H50" s="181"/>
      <c r="I50" s="181"/>
      <c r="J50" s="164"/>
    </row>
    <row r="51" spans="1:11" s="175" customFormat="1" x14ac:dyDescent="0.15">
      <c r="A51" s="160"/>
      <c r="B51" s="160" t="s">
        <v>285</v>
      </c>
      <c r="C51" s="177"/>
      <c r="D51" s="177"/>
      <c r="E51" s="177"/>
      <c r="F51" s="161"/>
      <c r="G51" s="181"/>
      <c r="H51" s="181"/>
      <c r="I51" s="181"/>
      <c r="J51" s="164"/>
      <c r="K51" s="188"/>
    </row>
    <row r="52" spans="1:11" x14ac:dyDescent="0.15">
      <c r="A52" s="160"/>
      <c r="B52" s="177"/>
      <c r="C52" s="160" t="s">
        <v>288</v>
      </c>
      <c r="D52" s="177"/>
      <c r="E52" s="177"/>
      <c r="F52" s="161"/>
      <c r="G52" s="181"/>
      <c r="H52" s="181"/>
      <c r="I52" s="181"/>
      <c r="K52" s="188"/>
    </row>
    <row r="53" spans="1:11" s="175" customFormat="1" x14ac:dyDescent="0.15">
      <c r="A53" s="160"/>
      <c r="B53" s="160"/>
      <c r="C53" s="177"/>
      <c r="D53" s="160" t="s">
        <v>290</v>
      </c>
      <c r="E53" s="160"/>
      <c r="F53" s="184"/>
      <c r="G53" s="181"/>
      <c r="H53" s="181"/>
      <c r="I53" s="181"/>
      <c r="J53" s="164"/>
      <c r="K53" s="188"/>
    </row>
    <row r="54" spans="1:11" x14ac:dyDescent="0.15">
      <c r="A54" s="177"/>
      <c r="B54" s="177"/>
      <c r="C54" s="178">
        <v>1</v>
      </c>
      <c r="D54" s="177" t="s">
        <v>292</v>
      </c>
      <c r="F54" s="161"/>
      <c r="G54" s="179">
        <v>17374.72</v>
      </c>
      <c r="H54" s="179">
        <v>-24.64</v>
      </c>
      <c r="I54" s="179">
        <f>ROUND((G54-H54),5)</f>
        <v>17399.36</v>
      </c>
      <c r="K54" s="188"/>
    </row>
    <row r="55" spans="1:11" s="175" customFormat="1" x14ac:dyDescent="0.15">
      <c r="A55" s="160"/>
      <c r="B55" s="160"/>
      <c r="C55" s="177"/>
      <c r="D55" s="160" t="s">
        <v>294</v>
      </c>
      <c r="E55" s="160"/>
      <c r="F55" s="161"/>
      <c r="G55" s="189">
        <f>ROUND(SUM(G54:G54),5)</f>
        <v>17374.72</v>
      </c>
      <c r="H55" s="189">
        <f>ROUND(SUM(H54:H54),5)</f>
        <v>-24.64</v>
      </c>
      <c r="I55" s="189">
        <f>ROUND((G55-H55),5)</f>
        <v>17399.36</v>
      </c>
      <c r="J55" s="164"/>
      <c r="K55" s="188"/>
    </row>
    <row r="56" spans="1:11" x14ac:dyDescent="0.15">
      <c r="A56" s="177"/>
      <c r="B56" s="177"/>
      <c r="C56" s="177"/>
      <c r="D56" s="177"/>
      <c r="E56" s="177"/>
      <c r="F56" s="161"/>
      <c r="G56" s="179"/>
      <c r="H56" s="179"/>
      <c r="I56" s="179"/>
      <c r="K56" s="188"/>
    </row>
    <row r="57" spans="1:11" x14ac:dyDescent="0.15">
      <c r="A57" s="160"/>
      <c r="B57" s="177"/>
      <c r="C57" s="177"/>
      <c r="D57" s="160" t="s">
        <v>296</v>
      </c>
      <c r="E57" s="160"/>
      <c r="G57" s="181"/>
      <c r="H57" s="181"/>
      <c r="I57" s="181"/>
      <c r="K57" s="188"/>
    </row>
    <row r="58" spans="1:11" x14ac:dyDescent="0.15">
      <c r="A58" s="177"/>
      <c r="B58" s="177"/>
      <c r="C58" s="178">
        <v>1</v>
      </c>
      <c r="D58" s="177" t="s">
        <v>296</v>
      </c>
      <c r="G58" s="179">
        <v>391.43</v>
      </c>
      <c r="H58" s="179">
        <v>391.43</v>
      </c>
      <c r="I58" s="179">
        <f t="shared" ref="I58:I63" si="2">ROUND((G58-H58),5)</f>
        <v>0</v>
      </c>
      <c r="K58" s="188"/>
    </row>
    <row r="59" spans="1:11" x14ac:dyDescent="0.15">
      <c r="A59" s="177"/>
      <c r="B59" s="177"/>
      <c r="C59" s="178">
        <v>2</v>
      </c>
      <c r="D59" s="177" t="s">
        <v>298</v>
      </c>
      <c r="G59" s="179">
        <v>3653.37</v>
      </c>
      <c r="H59" s="179">
        <v>2645.18</v>
      </c>
      <c r="I59" s="179">
        <f t="shared" si="2"/>
        <v>1008.19</v>
      </c>
      <c r="K59" s="188"/>
    </row>
    <row r="60" spans="1:11" x14ac:dyDescent="0.15">
      <c r="A60" s="177"/>
      <c r="B60" s="177"/>
      <c r="C60" s="178">
        <v>3</v>
      </c>
      <c r="D60" s="177" t="s">
        <v>299</v>
      </c>
      <c r="G60" s="179">
        <v>23450</v>
      </c>
      <c r="H60" s="179">
        <v>23900</v>
      </c>
      <c r="I60" s="179">
        <f t="shared" si="2"/>
        <v>-450</v>
      </c>
      <c r="K60" s="175"/>
    </row>
    <row r="61" spans="1:11" x14ac:dyDescent="0.15">
      <c r="A61" s="177"/>
      <c r="B61" s="177"/>
      <c r="C61" s="178">
        <v>4</v>
      </c>
      <c r="D61" s="177" t="s">
        <v>300</v>
      </c>
      <c r="G61" s="179">
        <v>20315.060000000001</v>
      </c>
      <c r="H61" s="179">
        <v>3901.29</v>
      </c>
      <c r="I61" s="179">
        <f t="shared" si="2"/>
        <v>16413.77</v>
      </c>
    </row>
    <row r="62" spans="1:11" x14ac:dyDescent="0.15">
      <c r="A62" s="177"/>
      <c r="B62" s="177"/>
      <c r="C62" s="178">
        <v>5</v>
      </c>
      <c r="D62" s="177" t="s">
        <v>301</v>
      </c>
      <c r="G62" s="179">
        <v>8765</v>
      </c>
      <c r="H62" s="179">
        <v>4625</v>
      </c>
      <c r="I62" s="179">
        <f t="shared" si="2"/>
        <v>4140</v>
      </c>
    </row>
    <row r="63" spans="1:11" x14ac:dyDescent="0.15">
      <c r="A63" s="177"/>
      <c r="B63" s="160"/>
      <c r="C63" s="178">
        <v>6</v>
      </c>
      <c r="D63" s="177" t="s">
        <v>302</v>
      </c>
      <c r="G63" s="179">
        <v>0</v>
      </c>
      <c r="H63" s="179">
        <v>0</v>
      </c>
      <c r="I63" s="179">
        <f t="shared" si="2"/>
        <v>0</v>
      </c>
    </row>
    <row r="64" spans="1:11" s="175" customFormat="1" x14ac:dyDescent="0.15">
      <c r="A64" s="177"/>
      <c r="B64" s="177"/>
      <c r="C64" s="178">
        <v>7</v>
      </c>
      <c r="D64" s="177" t="s">
        <v>303</v>
      </c>
      <c r="E64" s="183"/>
      <c r="F64" s="161"/>
      <c r="G64" s="179">
        <v>0</v>
      </c>
      <c r="H64" s="179">
        <v>0</v>
      </c>
      <c r="I64" s="179">
        <v>0</v>
      </c>
      <c r="J64" s="164"/>
    </row>
    <row r="65" spans="1:10" x14ac:dyDescent="0.15">
      <c r="A65" s="160"/>
      <c r="B65" s="160"/>
      <c r="C65" s="178">
        <v>8</v>
      </c>
      <c r="D65" s="160" t="s">
        <v>305</v>
      </c>
      <c r="E65" s="160"/>
      <c r="F65" s="161"/>
      <c r="G65" s="189">
        <f>SUM(G58:G64)</f>
        <v>56574.86</v>
      </c>
      <c r="H65" s="189">
        <f>SUM(H58:H64)</f>
        <v>35462.9</v>
      </c>
      <c r="I65" s="189">
        <f>SUM(I58:I64)</f>
        <v>21111.96</v>
      </c>
    </row>
    <row r="66" spans="1:10" s="175" customFormat="1" x14ac:dyDescent="0.15">
      <c r="A66" s="177"/>
      <c r="B66" s="177"/>
      <c r="C66" s="160"/>
      <c r="D66" s="177"/>
      <c r="E66" s="177"/>
      <c r="F66" s="161"/>
      <c r="G66" s="181"/>
      <c r="H66" s="181"/>
      <c r="I66" s="181"/>
      <c r="J66" s="164"/>
    </row>
    <row r="67" spans="1:10" x14ac:dyDescent="0.15">
      <c r="A67" s="160"/>
      <c r="B67" s="177"/>
      <c r="C67" s="160" t="s">
        <v>307</v>
      </c>
      <c r="D67" s="177"/>
      <c r="E67" s="177"/>
      <c r="F67" s="161"/>
      <c r="G67" s="189">
        <f>SUM(G55+G65)</f>
        <v>73949.58</v>
      </c>
      <c r="H67" s="189">
        <f>SUM(H55+H65)</f>
        <v>35438.26</v>
      </c>
      <c r="I67" s="189">
        <f>SUM(I55+I65)</f>
        <v>38511.32</v>
      </c>
    </row>
    <row r="68" spans="1:10" x14ac:dyDescent="0.15">
      <c r="A68" s="177"/>
      <c r="B68" s="160"/>
      <c r="C68" s="177"/>
      <c r="D68" s="177"/>
      <c r="E68" s="177"/>
      <c r="F68" s="161"/>
      <c r="G68" s="181"/>
      <c r="H68" s="181"/>
      <c r="I68" s="181"/>
    </row>
    <row r="69" spans="1:10" x14ac:dyDescent="0.15">
      <c r="A69" s="177"/>
      <c r="B69" s="177"/>
      <c r="C69" s="160" t="s">
        <v>309</v>
      </c>
    </row>
    <row r="70" spans="1:10" x14ac:dyDescent="0.15">
      <c r="A70" s="177"/>
      <c r="B70" s="177"/>
      <c r="C70" s="178">
        <v>1</v>
      </c>
      <c r="D70" s="177" t="s">
        <v>310</v>
      </c>
      <c r="E70" s="177"/>
      <c r="F70" s="161"/>
      <c r="G70" s="179">
        <v>0</v>
      </c>
      <c r="H70" s="179">
        <v>488439.84</v>
      </c>
      <c r="I70" s="179">
        <f>ROUND((G70-H70),5)</f>
        <v>-488439.84</v>
      </c>
    </row>
    <row r="71" spans="1:10" x14ac:dyDescent="0.15">
      <c r="A71" s="177"/>
      <c r="B71" s="177"/>
      <c r="C71" s="177"/>
      <c r="D71" s="160" t="s">
        <v>311</v>
      </c>
      <c r="E71" s="177"/>
      <c r="F71" s="161"/>
      <c r="G71" s="189">
        <f>ROUND(SUM(G70:G70),5)</f>
        <v>0</v>
      </c>
      <c r="H71" s="189">
        <f>ROUND(SUM(H70:H70),5)</f>
        <v>488439.84</v>
      </c>
      <c r="I71" s="189">
        <f>ROUND((G71-H71),5)</f>
        <v>-488439.84</v>
      </c>
    </row>
    <row r="72" spans="1:10" s="175" customFormat="1" x14ac:dyDescent="0.15">
      <c r="A72" s="177"/>
      <c r="B72" s="160"/>
      <c r="C72" s="177"/>
      <c r="J72" s="164"/>
    </row>
    <row r="73" spans="1:10" x14ac:dyDescent="0.15">
      <c r="A73" s="177"/>
      <c r="B73" s="160" t="s">
        <v>312</v>
      </c>
      <c r="C73" s="160"/>
      <c r="G73" s="189">
        <f>SUM(G67+G71)</f>
        <v>73949.58</v>
      </c>
      <c r="H73" s="189">
        <f>SUM(H67+H71)</f>
        <v>523878.10000000003</v>
      </c>
      <c r="I73" s="189">
        <f>SUM(I67+I71)</f>
        <v>-449928.52</v>
      </c>
    </row>
    <row r="74" spans="1:10" s="175" customFormat="1" x14ac:dyDescent="0.15">
      <c r="A74" s="177"/>
      <c r="C74" s="160"/>
      <c r="D74" s="183"/>
      <c r="E74" s="183"/>
      <c r="F74" s="184"/>
      <c r="G74" s="182"/>
      <c r="H74" s="182"/>
      <c r="I74" s="182"/>
      <c r="J74" s="164"/>
    </row>
    <row r="75" spans="1:10" x14ac:dyDescent="0.15">
      <c r="A75" s="177"/>
      <c r="B75" s="160" t="s">
        <v>313</v>
      </c>
      <c r="C75" s="177"/>
      <c r="D75" s="177"/>
      <c r="E75" s="177"/>
      <c r="F75" s="161"/>
      <c r="G75" s="181"/>
      <c r="H75" s="181"/>
      <c r="I75" s="181"/>
    </row>
    <row r="76" spans="1:10" x14ac:dyDescent="0.15">
      <c r="A76" s="177"/>
      <c r="B76" s="177"/>
      <c r="C76" s="178">
        <v>1</v>
      </c>
      <c r="D76" s="177" t="s">
        <v>314</v>
      </c>
      <c r="E76" s="177"/>
      <c r="F76" s="161"/>
      <c r="G76" s="179">
        <v>5089688.79</v>
      </c>
      <c r="H76" s="179">
        <v>4891132.3600000003</v>
      </c>
      <c r="I76" s="179">
        <f>ROUND((G76-H76),5)</f>
        <v>198556.43</v>
      </c>
    </row>
    <row r="77" spans="1:10" x14ac:dyDescent="0.15">
      <c r="A77" s="160"/>
      <c r="B77" s="177"/>
      <c r="C77" s="178">
        <v>2</v>
      </c>
      <c r="D77" s="177" t="s">
        <v>315</v>
      </c>
      <c r="E77" s="177"/>
      <c r="F77" s="161"/>
      <c r="G77" s="179">
        <v>817434.88</v>
      </c>
      <c r="H77" s="179">
        <v>188755.82</v>
      </c>
      <c r="I77" s="179">
        <f>ROUND((G77-H77),5)</f>
        <v>628679.06000000006</v>
      </c>
    </row>
    <row r="78" spans="1:10" s="175" customFormat="1" x14ac:dyDescent="0.15">
      <c r="A78" s="177"/>
      <c r="B78" s="160"/>
      <c r="C78" s="178">
        <v>3</v>
      </c>
      <c r="D78" s="177" t="s">
        <v>171</v>
      </c>
      <c r="E78" s="177"/>
      <c r="F78" s="161"/>
      <c r="G78" s="179">
        <v>-310709.36</v>
      </c>
      <c r="H78" s="179">
        <v>198356.43</v>
      </c>
      <c r="I78" s="179">
        <f>ROUND((G78-H78),5)</f>
        <v>-509065.79</v>
      </c>
      <c r="J78" s="164"/>
    </row>
    <row r="79" spans="1:10" x14ac:dyDescent="0.15">
      <c r="A79" s="160"/>
      <c r="B79" s="160" t="s">
        <v>316</v>
      </c>
      <c r="C79" s="160"/>
      <c r="D79" s="160"/>
      <c r="E79" s="160"/>
      <c r="F79" s="161"/>
      <c r="G79" s="189">
        <f>SUM(G76:G78)</f>
        <v>5596414.3099999996</v>
      </c>
      <c r="H79" s="189">
        <f t="shared" ref="H79:I79" si="3">SUM(H76:H78)</f>
        <v>5278244.6100000003</v>
      </c>
      <c r="I79" s="189">
        <f t="shared" si="3"/>
        <v>318169.7</v>
      </c>
    </row>
    <row r="80" spans="1:10" x14ac:dyDescent="0.15">
      <c r="A80" s="177"/>
      <c r="B80" s="177"/>
      <c r="C80" s="177"/>
    </row>
    <row r="81" spans="1:10" s="183" customFormat="1" x14ac:dyDescent="0.15">
      <c r="A81" s="160" t="s">
        <v>317</v>
      </c>
      <c r="B81" s="187"/>
      <c r="C81" s="187"/>
      <c r="D81" s="160"/>
      <c r="E81" s="160"/>
      <c r="F81" s="184"/>
      <c r="G81" s="186">
        <f>SUM(G73+G79)</f>
        <v>5670363.8899999997</v>
      </c>
      <c r="H81" s="186">
        <f>SUM(H73+H79)</f>
        <v>5802122.71</v>
      </c>
      <c r="I81" s="186">
        <f>SUM(I73+I79)</f>
        <v>-131758.82</v>
      </c>
      <c r="J81" s="164"/>
    </row>
    <row r="82" spans="1:10" x14ac:dyDescent="0.15">
      <c r="B82" s="187"/>
      <c r="C82" s="187"/>
      <c r="D82" s="187"/>
      <c r="E82" s="187"/>
      <c r="G82" s="190"/>
      <c r="H82" s="190"/>
    </row>
    <row r="83" spans="1:10" x14ac:dyDescent="0.15">
      <c r="A83" s="187"/>
      <c r="B83" s="187"/>
      <c r="C83" s="187"/>
      <c r="D83" s="165"/>
      <c r="E83" s="187"/>
    </row>
    <row r="84" spans="1:10" x14ac:dyDescent="0.15">
      <c r="A84" s="187"/>
      <c r="B84" s="187"/>
      <c r="C84" s="187"/>
      <c r="D84" s="187"/>
      <c r="E84" s="187"/>
    </row>
    <row r="85" spans="1:10" x14ac:dyDescent="0.15">
      <c r="A85" s="187"/>
      <c r="B85" s="187"/>
      <c r="C85" s="187"/>
      <c r="D85" s="187"/>
      <c r="E85" s="187"/>
    </row>
    <row r="86" spans="1:10" x14ac:dyDescent="0.15">
      <c r="A86" s="187"/>
      <c r="B86" s="187"/>
      <c r="C86" s="187"/>
      <c r="D86" s="187"/>
      <c r="E86" s="187"/>
    </row>
    <row r="87" spans="1:10" x14ac:dyDescent="0.15">
      <c r="A87" s="187"/>
      <c r="B87" s="187"/>
      <c r="C87" s="187"/>
      <c r="D87" s="187"/>
      <c r="E87" s="187"/>
    </row>
    <row r="88" spans="1:10" x14ac:dyDescent="0.15">
      <c r="A88" s="187"/>
      <c r="B88" s="187"/>
      <c r="C88" s="187"/>
      <c r="D88" s="187"/>
      <c r="E88" s="187"/>
    </row>
    <row r="89" spans="1:10" x14ac:dyDescent="0.15">
      <c r="A89" s="187"/>
      <c r="B89" s="187"/>
      <c r="C89" s="187"/>
      <c r="D89" s="187"/>
      <c r="E89" s="187"/>
    </row>
    <row r="90" spans="1:10" x14ac:dyDescent="0.15">
      <c r="A90" s="187"/>
      <c r="B90" s="187"/>
      <c r="C90" s="187"/>
      <c r="D90" s="187"/>
      <c r="E90" s="187"/>
    </row>
    <row r="91" spans="1:10" x14ac:dyDescent="0.15">
      <c r="A91" s="187"/>
      <c r="B91" s="187"/>
      <c r="C91" s="187"/>
      <c r="D91" s="187"/>
      <c r="E91" s="187"/>
    </row>
    <row r="92" spans="1:10" x14ac:dyDescent="0.15">
      <c r="A92" s="187"/>
      <c r="B92" s="187"/>
      <c r="C92" s="187"/>
      <c r="D92" s="187"/>
      <c r="E92" s="187"/>
    </row>
    <row r="93" spans="1:10" x14ac:dyDescent="0.15">
      <c r="A93" s="187"/>
      <c r="B93" s="187"/>
      <c r="C93" s="187"/>
      <c r="D93" s="187"/>
      <c r="E93" s="187"/>
    </row>
    <row r="94" spans="1:10" x14ac:dyDescent="0.15">
      <c r="A94" s="187"/>
      <c r="B94" s="187"/>
      <c r="C94" s="187"/>
      <c r="D94" s="187"/>
      <c r="E94" s="187"/>
    </row>
    <row r="95" spans="1:10" x14ac:dyDescent="0.15">
      <c r="A95" s="187"/>
      <c r="B95" s="187"/>
      <c r="C95" s="187"/>
      <c r="D95" s="187"/>
      <c r="E95" s="187"/>
    </row>
    <row r="96" spans="1:10" x14ac:dyDescent="0.15">
      <c r="A96" s="187"/>
      <c r="B96" s="187"/>
      <c r="C96" s="187"/>
      <c r="D96" s="187"/>
      <c r="E96" s="187"/>
    </row>
    <row r="97" spans="1:5" x14ac:dyDescent="0.15">
      <c r="A97" s="187"/>
      <c r="B97" s="187"/>
      <c r="C97" s="187"/>
      <c r="D97" s="187"/>
      <c r="E97" s="187"/>
    </row>
    <row r="98" spans="1:5" x14ac:dyDescent="0.15">
      <c r="A98" s="187"/>
      <c r="B98" s="187"/>
      <c r="C98" s="187"/>
      <c r="D98" s="187"/>
      <c r="E98" s="187"/>
    </row>
    <row r="99" spans="1:5" x14ac:dyDescent="0.15">
      <c r="A99" s="187"/>
      <c r="B99" s="187"/>
      <c r="C99" s="187"/>
      <c r="D99" s="187"/>
      <c r="E99" s="187"/>
    </row>
    <row r="100" spans="1:5" x14ac:dyDescent="0.15">
      <c r="A100" s="187"/>
      <c r="C100" s="187"/>
      <c r="D100" s="187"/>
      <c r="E100" s="187"/>
    </row>
    <row r="101" spans="1:5" x14ac:dyDescent="0.15">
      <c r="A101" s="187"/>
      <c r="D101" s="187"/>
      <c r="E101" s="187"/>
    </row>
    <row r="102" spans="1:5" x14ac:dyDescent="0.15">
      <c r="A102" s="187"/>
      <c r="D102" s="187"/>
      <c r="E102" s="187"/>
    </row>
    <row r="103" spans="1:5" x14ac:dyDescent="0.15">
      <c r="A103" s="187"/>
      <c r="D103" s="187"/>
      <c r="E103" s="187"/>
    </row>
    <row r="104" spans="1:5" x14ac:dyDescent="0.15">
      <c r="A104" s="187"/>
    </row>
  </sheetData>
  <pageMargins left="0.75" right="0.7" top="0.75" bottom="0.5" header="0.4" footer="0.4"/>
  <pageSetup orientation="portrait" r:id="rId1"/>
  <headerFooter>
    <oddHeader>&amp;C&amp;"Arial,Regular"&amp;8QCYC Income &amp; Expense Less Transfers - YTD Actual vs Budget</oddHeader>
  </headerFooter>
  <ignoredErrors>
    <ignoredError sqref="D18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BAEA2-A96C-4671-BB2A-80C385B5ABB6}">
  <sheetPr>
    <tabColor rgb="FF6600FF"/>
  </sheetPr>
  <dimension ref="A2:K99"/>
  <sheetViews>
    <sheetView topLeftCell="A38" zoomScale="120" zoomScaleNormal="120" zoomScaleSheetLayoutView="100" workbookViewId="0">
      <selection activeCell="B50" sqref="B50"/>
    </sheetView>
  </sheetViews>
  <sheetFormatPr defaultColWidth="9.8984375" defaultRowHeight="7.75" x14ac:dyDescent="0.15"/>
  <cols>
    <col min="1" max="1" width="3.8984375" style="191" customWidth="1"/>
    <col min="2" max="2" width="10.5" style="254" customWidth="1"/>
    <col min="3" max="3" width="17.69921875" style="294" bestFit="1" customWidth="1"/>
    <col min="4" max="4" width="12.5" style="295" customWidth="1"/>
    <col min="5" max="5" width="1.8984375" style="214" customWidth="1"/>
    <col min="6" max="6" width="5.09765625" style="214" bestFit="1" customWidth="1"/>
    <col min="7" max="7" width="12.796875" style="296" customWidth="1"/>
    <col min="8" max="8" width="7.796875" style="297" bestFit="1" customWidth="1"/>
    <col min="9" max="9" width="9.3984375" style="213" bestFit="1" customWidth="1"/>
    <col min="10" max="10" width="4.296875" style="213" customWidth="1"/>
    <col min="11" max="11" width="2.09765625" style="213" customWidth="1"/>
    <col min="12" max="16384" width="9.8984375" style="214"/>
  </cols>
  <sheetData>
    <row r="2" spans="1:11" s="201" customFormat="1" x14ac:dyDescent="0.15">
      <c r="A2" s="191"/>
      <c r="B2" s="192" t="s">
        <v>318</v>
      </c>
      <c r="C2" s="193"/>
      <c r="D2" s="194"/>
      <c r="E2" s="195"/>
      <c r="F2" s="195"/>
      <c r="G2" s="196"/>
      <c r="H2" s="197"/>
      <c r="I2" s="198"/>
      <c r="J2" s="199"/>
      <c r="K2" s="199"/>
    </row>
    <row r="3" spans="1:11" s="208" customFormat="1" ht="11.65" x14ac:dyDescent="0.25">
      <c r="A3" s="203"/>
      <c r="B3" s="204" t="s">
        <v>319</v>
      </c>
      <c r="C3" s="204"/>
      <c r="D3" s="205">
        <f>'[9]OA To Do &amp; Notes'!E3</f>
        <v>44440</v>
      </c>
      <c r="E3" s="205"/>
      <c r="F3" s="205"/>
      <c r="G3" s="205"/>
      <c r="H3" s="205"/>
      <c r="I3" s="206"/>
      <c r="J3" s="207"/>
      <c r="K3" s="207"/>
    </row>
    <row r="4" spans="1:11" x14ac:dyDescent="0.15">
      <c r="B4" s="209"/>
      <c r="C4" s="210"/>
      <c r="D4" s="211"/>
      <c r="E4" s="201"/>
      <c r="F4" s="199"/>
      <c r="G4" s="202"/>
      <c r="H4" s="200"/>
      <c r="I4" s="212"/>
    </row>
    <row r="5" spans="1:11" x14ac:dyDescent="0.15">
      <c r="B5" s="209"/>
      <c r="C5" s="210"/>
      <c r="D5" s="211"/>
      <c r="E5" s="201"/>
      <c r="F5" s="199"/>
      <c r="G5" s="202"/>
      <c r="H5" s="200"/>
      <c r="I5" s="212"/>
    </row>
    <row r="6" spans="1:11" x14ac:dyDescent="0.15">
      <c r="B6" s="209"/>
      <c r="C6" s="210"/>
      <c r="D6" s="211"/>
      <c r="E6" s="201"/>
      <c r="F6" s="199"/>
      <c r="G6" s="202"/>
      <c r="H6" s="200"/>
      <c r="I6" s="212"/>
    </row>
    <row r="7" spans="1:11" ht="9.4499999999999993" x14ac:dyDescent="0.2">
      <c r="B7" s="216"/>
      <c r="C7" s="217"/>
      <c r="D7" s="218" t="s">
        <v>320</v>
      </c>
      <c r="E7" s="219"/>
      <c r="F7" s="220"/>
      <c r="G7" s="221"/>
      <c r="H7" s="222"/>
      <c r="I7" s="223"/>
    </row>
    <row r="8" spans="1:11" s="213" customFormat="1" ht="15.55" x14ac:dyDescent="0.15">
      <c r="A8" s="191"/>
      <c r="B8" s="224" t="s">
        <v>321</v>
      </c>
      <c r="C8" s="225" t="s">
        <v>322</v>
      </c>
      <c r="D8" s="226" t="s">
        <v>323</v>
      </c>
      <c r="E8" s="227"/>
      <c r="F8" s="228" t="s">
        <v>324</v>
      </c>
      <c r="G8" s="229" t="s">
        <v>325</v>
      </c>
      <c r="H8" s="227" t="s">
        <v>326</v>
      </c>
      <c r="I8" s="230" t="s">
        <v>327</v>
      </c>
    </row>
    <row r="9" spans="1:11" x14ac:dyDescent="0.15">
      <c r="B9" s="231" t="s">
        <v>328</v>
      </c>
      <c r="C9" s="232" t="s">
        <v>329</v>
      </c>
      <c r="D9" s="233">
        <v>49989.89</v>
      </c>
      <c r="E9" s="234"/>
      <c r="F9" s="232" t="s">
        <v>330</v>
      </c>
      <c r="G9" s="235">
        <v>4.0999999999999999E-4</v>
      </c>
      <c r="H9" s="236">
        <v>44539</v>
      </c>
      <c r="I9" s="237" t="s">
        <v>331</v>
      </c>
    </row>
    <row r="10" spans="1:11" x14ac:dyDescent="0.15">
      <c r="B10" s="231" t="s">
        <v>328</v>
      </c>
      <c r="C10" s="232" t="s">
        <v>332</v>
      </c>
      <c r="D10" s="233">
        <v>0</v>
      </c>
      <c r="E10" s="234"/>
      <c r="F10" s="232" t="s">
        <v>332</v>
      </c>
      <c r="G10" s="235">
        <v>0</v>
      </c>
      <c r="H10" s="239" t="s">
        <v>332</v>
      </c>
      <c r="I10" s="237"/>
    </row>
    <row r="11" spans="1:11" x14ac:dyDescent="0.15">
      <c r="B11" s="240" t="s">
        <v>333</v>
      </c>
      <c r="C11" s="241"/>
      <c r="D11" s="242">
        <f>SUM(D9:D10)</f>
        <v>49989.89</v>
      </c>
      <c r="E11" s="243"/>
      <c r="F11" s="244"/>
      <c r="G11" s="245"/>
      <c r="H11" s="246"/>
      <c r="I11" s="247" t="s">
        <v>286</v>
      </c>
    </row>
    <row r="12" spans="1:11" x14ac:dyDescent="0.15">
      <c r="B12" s="248"/>
      <c r="C12" s="249"/>
      <c r="D12" s="250"/>
      <c r="E12" s="251"/>
      <c r="F12" s="252"/>
      <c r="G12" s="215"/>
      <c r="H12" s="253"/>
      <c r="I12" s="254"/>
    </row>
    <row r="13" spans="1:11" s="213" customFormat="1" ht="9.4499999999999993" x14ac:dyDescent="0.2">
      <c r="A13" s="191"/>
      <c r="B13" s="256"/>
      <c r="C13" s="217"/>
      <c r="D13" s="218" t="s">
        <v>334</v>
      </c>
      <c r="E13" s="219"/>
      <c r="F13" s="220"/>
      <c r="G13" s="221"/>
      <c r="H13" s="222"/>
      <c r="I13" s="223"/>
      <c r="J13" s="212"/>
      <c r="K13" s="212"/>
    </row>
    <row r="14" spans="1:11" ht="15.55" x14ac:dyDescent="0.15">
      <c r="B14" s="224" t="s">
        <v>335</v>
      </c>
      <c r="C14" s="225" t="s">
        <v>322</v>
      </c>
      <c r="D14" s="226" t="s">
        <v>336</v>
      </c>
      <c r="E14" s="227"/>
      <c r="F14" s="228"/>
      <c r="G14" s="257" t="s">
        <v>325</v>
      </c>
      <c r="H14" s="227"/>
      <c r="I14" s="258" t="s">
        <v>337</v>
      </c>
      <c r="J14" s="259"/>
      <c r="K14" s="259"/>
    </row>
    <row r="15" spans="1:11" x14ac:dyDescent="0.15">
      <c r="B15" s="231" t="s">
        <v>328</v>
      </c>
      <c r="C15" s="239" t="s">
        <v>338</v>
      </c>
      <c r="D15" s="260">
        <v>133761.62</v>
      </c>
      <c r="E15" s="261"/>
      <c r="F15" s="262" t="s">
        <v>332</v>
      </c>
      <c r="G15" s="235">
        <v>2.9999999999999997E-4</v>
      </c>
      <c r="H15" s="239" t="s">
        <v>339</v>
      </c>
      <c r="I15" s="263">
        <v>3136</v>
      </c>
      <c r="J15" s="252"/>
      <c r="K15" s="252"/>
    </row>
    <row r="16" spans="1:11" x14ac:dyDescent="0.15">
      <c r="B16" s="240" t="s">
        <v>333</v>
      </c>
      <c r="C16" s="264"/>
      <c r="D16" s="265">
        <f>+D15</f>
        <v>133761.62</v>
      </c>
      <c r="E16" s="266"/>
      <c r="F16" s="244"/>
      <c r="G16" s="267"/>
      <c r="H16" s="268"/>
      <c r="I16" s="269" t="s">
        <v>291</v>
      </c>
      <c r="J16" s="252"/>
      <c r="K16" s="252"/>
    </row>
    <row r="17" spans="1:11" x14ac:dyDescent="0.15">
      <c r="B17" s="270"/>
      <c r="C17" s="271"/>
      <c r="D17" s="272"/>
      <c r="E17" s="271"/>
      <c r="F17" s="271"/>
      <c r="G17" s="273"/>
      <c r="H17" s="271"/>
      <c r="I17" s="271"/>
      <c r="J17" s="252"/>
      <c r="K17" s="252"/>
    </row>
    <row r="18" spans="1:11" ht="9.4499999999999993" x14ac:dyDescent="0.2">
      <c r="B18" s="256"/>
      <c r="C18" s="274"/>
      <c r="D18" s="218" t="s">
        <v>340</v>
      </c>
      <c r="E18" s="219"/>
      <c r="F18" s="274"/>
      <c r="G18" s="275"/>
      <c r="H18" s="276"/>
      <c r="I18" s="277"/>
      <c r="J18" s="252"/>
      <c r="K18" s="252"/>
    </row>
    <row r="19" spans="1:11" s="213" customFormat="1" ht="15.55" x14ac:dyDescent="0.15">
      <c r="A19" s="191"/>
      <c r="B19" s="224" t="s">
        <v>335</v>
      </c>
      <c r="C19" s="225" t="s">
        <v>322</v>
      </c>
      <c r="D19" s="226" t="s">
        <v>336</v>
      </c>
      <c r="E19" s="227"/>
      <c r="F19" s="228"/>
      <c r="G19" s="257" t="s">
        <v>325</v>
      </c>
      <c r="H19" s="227"/>
      <c r="I19" s="258" t="s">
        <v>337</v>
      </c>
      <c r="J19" s="252"/>
      <c r="K19" s="252"/>
    </row>
    <row r="20" spans="1:11" x14ac:dyDescent="0.15">
      <c r="B20" s="231" t="s">
        <v>328</v>
      </c>
      <c r="C20" s="278" t="s">
        <v>341</v>
      </c>
      <c r="D20" s="279">
        <v>35231.97</v>
      </c>
      <c r="E20" s="280"/>
      <c r="F20" s="281" t="s">
        <v>332</v>
      </c>
      <c r="G20" s="282">
        <v>1E-3</v>
      </c>
      <c r="H20" s="239" t="s">
        <v>339</v>
      </c>
      <c r="I20" s="283">
        <v>7446</v>
      </c>
      <c r="J20" s="252"/>
      <c r="K20" s="252"/>
    </row>
    <row r="21" spans="1:11" x14ac:dyDescent="0.15">
      <c r="B21" s="240" t="s">
        <v>333</v>
      </c>
      <c r="C21" s="264"/>
      <c r="D21" s="265">
        <f>SUM(D17:D20)</f>
        <v>35231.97</v>
      </c>
      <c r="E21" s="266"/>
      <c r="F21" s="244"/>
      <c r="G21" s="267"/>
      <c r="H21" s="268"/>
      <c r="I21" s="269" t="s">
        <v>289</v>
      </c>
      <c r="J21" s="252"/>
      <c r="K21" s="252"/>
    </row>
    <row r="22" spans="1:11" s="201" customFormat="1" x14ac:dyDescent="0.15">
      <c r="A22" s="191"/>
      <c r="B22" s="248"/>
      <c r="C22" s="284"/>
      <c r="D22" s="285"/>
      <c r="E22" s="286"/>
      <c r="F22" s="200"/>
      <c r="G22" s="287"/>
      <c r="H22" s="288"/>
      <c r="I22" s="200"/>
      <c r="J22" s="252"/>
      <c r="K22" s="252"/>
    </row>
    <row r="23" spans="1:11" s="201" customFormat="1" ht="9.4499999999999993" x14ac:dyDescent="0.2">
      <c r="A23" s="191"/>
      <c r="B23" s="289"/>
      <c r="C23" s="217"/>
      <c r="D23" s="218" t="s">
        <v>342</v>
      </c>
      <c r="E23" s="219"/>
      <c r="F23" s="290"/>
      <c r="G23" s="291" t="s">
        <v>64</v>
      </c>
      <c r="H23" s="292"/>
      <c r="I23" s="293"/>
      <c r="J23" s="252"/>
      <c r="K23" s="252"/>
    </row>
    <row r="24" spans="1:11" s="201" customFormat="1" ht="15.55" x14ac:dyDescent="0.15">
      <c r="A24" s="191"/>
      <c r="B24" s="224" t="s">
        <v>335</v>
      </c>
      <c r="C24" s="225" t="s">
        <v>322</v>
      </c>
      <c r="D24" s="226" t="s">
        <v>336</v>
      </c>
      <c r="E24" s="227"/>
      <c r="F24" s="228"/>
      <c r="G24" s="257" t="s">
        <v>325</v>
      </c>
      <c r="H24" s="227"/>
      <c r="I24" s="258" t="s">
        <v>337</v>
      </c>
      <c r="J24" s="252"/>
      <c r="K24" s="252"/>
    </row>
    <row r="25" spans="1:11" s="213" customFormat="1" x14ac:dyDescent="0.15">
      <c r="A25" s="191"/>
      <c r="B25" s="231" t="s">
        <v>328</v>
      </c>
      <c r="C25" s="278" t="s">
        <v>341</v>
      </c>
      <c r="D25" s="279">
        <v>242346.23</v>
      </c>
      <c r="E25" s="280"/>
      <c r="F25" s="281" t="s">
        <v>332</v>
      </c>
      <c r="G25" s="282">
        <v>2.5000000000000001E-3</v>
      </c>
      <c r="H25" s="239" t="s">
        <v>339</v>
      </c>
      <c r="I25" s="283">
        <v>2081</v>
      </c>
      <c r="J25" s="252"/>
      <c r="K25" s="252"/>
    </row>
    <row r="26" spans="1:11" x14ac:dyDescent="0.15">
      <c r="B26" s="240" t="s">
        <v>333</v>
      </c>
      <c r="C26" s="264"/>
      <c r="D26" s="265">
        <f>+D25</f>
        <v>242346.23</v>
      </c>
      <c r="E26" s="266"/>
      <c r="F26" s="244"/>
      <c r="G26" s="267"/>
      <c r="H26" s="268"/>
      <c r="I26" s="269" t="s">
        <v>293</v>
      </c>
      <c r="J26" s="252"/>
      <c r="K26" s="252"/>
    </row>
    <row r="27" spans="1:11" x14ac:dyDescent="0.15">
      <c r="J27" s="252"/>
      <c r="K27" s="252"/>
    </row>
    <row r="28" spans="1:11" s="299" customFormat="1" ht="9.4499999999999993" x14ac:dyDescent="0.2">
      <c r="A28" s="191"/>
      <c r="B28" s="289"/>
      <c r="C28" s="217"/>
      <c r="D28" s="218" t="s">
        <v>343</v>
      </c>
      <c r="E28" s="219"/>
      <c r="F28" s="290"/>
      <c r="G28" s="291"/>
      <c r="H28" s="292"/>
      <c r="I28" s="293"/>
      <c r="J28" s="298"/>
      <c r="K28" s="298"/>
    </row>
    <row r="29" spans="1:11" ht="15.55" x14ac:dyDescent="0.15">
      <c r="B29" s="224" t="s">
        <v>335</v>
      </c>
      <c r="C29" s="225" t="s">
        <v>322</v>
      </c>
      <c r="D29" s="226" t="s">
        <v>336</v>
      </c>
      <c r="E29" s="227"/>
      <c r="F29" s="228"/>
      <c r="G29" s="257" t="s">
        <v>325</v>
      </c>
      <c r="H29" s="227"/>
      <c r="I29" s="258" t="s">
        <v>337</v>
      </c>
      <c r="J29" s="252"/>
      <c r="K29" s="252"/>
    </row>
    <row r="30" spans="1:11" x14ac:dyDescent="0.15">
      <c r="B30" s="231" t="s">
        <v>328</v>
      </c>
      <c r="C30" s="278" t="s">
        <v>341</v>
      </c>
      <c r="D30" s="279">
        <v>246484.33</v>
      </c>
      <c r="E30" s="280"/>
      <c r="F30" s="281" t="s">
        <v>332</v>
      </c>
      <c r="G30" s="282">
        <v>3.0000000000000001E-3</v>
      </c>
      <c r="H30" s="239" t="s">
        <v>339</v>
      </c>
      <c r="I30" s="283">
        <v>7320</v>
      </c>
      <c r="J30" s="252"/>
      <c r="K30" s="252"/>
    </row>
    <row r="31" spans="1:11" x14ac:dyDescent="0.15">
      <c r="B31" s="240" t="s">
        <v>333</v>
      </c>
      <c r="C31" s="264"/>
      <c r="D31" s="265">
        <f>D30</f>
        <v>246484.33</v>
      </c>
      <c r="E31" s="266"/>
      <c r="F31" s="244"/>
      <c r="G31" s="300"/>
      <c r="H31" s="268"/>
      <c r="I31" s="269" t="s">
        <v>295</v>
      </c>
      <c r="J31" s="252"/>
      <c r="K31" s="252"/>
    </row>
    <row r="32" spans="1:11" s="213" customFormat="1" x14ac:dyDescent="0.15">
      <c r="A32" s="191"/>
      <c r="B32" s="254"/>
      <c r="C32" s="294"/>
      <c r="D32" s="295"/>
      <c r="E32" s="214"/>
      <c r="F32" s="214"/>
      <c r="G32" s="296"/>
      <c r="H32" s="297"/>
      <c r="J32" s="252"/>
      <c r="K32" s="252"/>
    </row>
    <row r="33" spans="1:11" ht="9.4499999999999993" x14ac:dyDescent="0.2">
      <c r="B33" s="289"/>
      <c r="C33" s="217"/>
      <c r="D33" s="218" t="s">
        <v>344</v>
      </c>
      <c r="E33" s="219"/>
      <c r="F33" s="290"/>
      <c r="G33" s="291"/>
      <c r="H33" s="292"/>
      <c r="I33" s="293"/>
      <c r="J33" s="252"/>
      <c r="K33" s="252"/>
    </row>
    <row r="34" spans="1:11" ht="15.55" x14ac:dyDescent="0.15">
      <c r="B34" s="224" t="s">
        <v>335</v>
      </c>
      <c r="C34" s="225" t="s">
        <v>322</v>
      </c>
      <c r="D34" s="226" t="s">
        <v>336</v>
      </c>
      <c r="E34" s="227"/>
      <c r="F34" s="228"/>
      <c r="G34" s="257" t="s">
        <v>325</v>
      </c>
      <c r="H34" s="227"/>
      <c r="I34" s="258" t="s">
        <v>337</v>
      </c>
      <c r="J34" s="252"/>
      <c r="K34" s="252"/>
    </row>
    <row r="35" spans="1:11" x14ac:dyDescent="0.15">
      <c r="B35" s="231" t="s">
        <v>345</v>
      </c>
      <c r="C35" s="278" t="s">
        <v>345</v>
      </c>
      <c r="D35" s="279">
        <v>0</v>
      </c>
      <c r="E35" s="280"/>
      <c r="F35" s="281" t="s">
        <v>332</v>
      </c>
      <c r="G35" s="282">
        <v>0</v>
      </c>
      <c r="H35" s="239" t="s">
        <v>339</v>
      </c>
      <c r="I35" s="283" t="s">
        <v>346</v>
      </c>
      <c r="J35" s="252"/>
      <c r="K35" s="252"/>
    </row>
    <row r="36" spans="1:11" x14ac:dyDescent="0.15">
      <c r="B36" s="240" t="s">
        <v>333</v>
      </c>
      <c r="C36" s="264"/>
      <c r="D36" s="265">
        <f>D35</f>
        <v>0</v>
      </c>
      <c r="E36" s="266"/>
      <c r="F36" s="244"/>
      <c r="G36" s="300"/>
      <c r="H36" s="268"/>
      <c r="I36" s="269" t="s">
        <v>297</v>
      </c>
      <c r="J36" s="252"/>
      <c r="K36" s="252"/>
    </row>
    <row r="37" spans="1:11" x14ac:dyDescent="0.15">
      <c r="C37" s="271"/>
      <c r="D37" s="303"/>
      <c r="E37" s="304"/>
      <c r="F37" s="304"/>
      <c r="G37" s="305"/>
      <c r="I37" s="306"/>
      <c r="J37" s="252"/>
      <c r="K37" s="252"/>
    </row>
    <row r="38" spans="1:11" ht="8.35" thickBot="1" x14ac:dyDescent="0.2">
      <c r="C38" s="271"/>
      <c r="D38" s="307"/>
      <c r="E38" s="308"/>
      <c r="F38" s="308"/>
      <c r="G38" s="305"/>
      <c r="I38" s="306"/>
      <c r="J38" s="252"/>
      <c r="K38" s="252"/>
    </row>
    <row r="39" spans="1:11" x14ac:dyDescent="0.15">
      <c r="B39" s="309" t="s">
        <v>349</v>
      </c>
      <c r="C39" s="310"/>
      <c r="D39" s="311"/>
      <c r="E39" s="312"/>
      <c r="F39" s="308"/>
      <c r="G39" s="762" t="s">
        <v>350</v>
      </c>
      <c r="H39" s="763"/>
      <c r="I39" s="764"/>
      <c r="J39" s="252"/>
      <c r="K39" s="252"/>
    </row>
    <row r="40" spans="1:11" x14ac:dyDescent="0.15">
      <c r="B40" s="313" t="s">
        <v>287</v>
      </c>
      <c r="C40" s="314"/>
      <c r="D40" s="315">
        <f>D11</f>
        <v>49989.89</v>
      </c>
      <c r="E40" s="316"/>
      <c r="F40" s="308"/>
      <c r="G40" s="317"/>
      <c r="H40" s="318"/>
      <c r="I40" s="319"/>
      <c r="J40" s="252"/>
      <c r="K40" s="252"/>
    </row>
    <row r="41" spans="1:11" x14ac:dyDescent="0.15">
      <c r="B41" s="313" t="s">
        <v>351</v>
      </c>
      <c r="C41" s="314"/>
      <c r="D41" s="315">
        <f>SUM(D16+D21+D26+D31)</f>
        <v>657824.15</v>
      </c>
      <c r="E41" s="316"/>
      <c r="F41" s="308"/>
      <c r="G41" s="317" t="s">
        <v>352</v>
      </c>
      <c r="H41" s="320"/>
      <c r="I41" s="321">
        <f>D40</f>
        <v>49989.89</v>
      </c>
      <c r="J41" s="252"/>
      <c r="K41" s="252"/>
    </row>
    <row r="42" spans="1:11" s="201" customFormat="1" x14ac:dyDescent="0.15">
      <c r="A42" s="191"/>
      <c r="B42" s="322" t="s">
        <v>46</v>
      </c>
      <c r="C42" s="323"/>
      <c r="D42" s="324">
        <f>SUM(D40:D41)</f>
        <v>707814.04</v>
      </c>
      <c r="E42" s="325"/>
      <c r="F42" s="308"/>
      <c r="G42" s="317" t="s">
        <v>353</v>
      </c>
      <c r="H42" s="320"/>
      <c r="I42" s="321">
        <f>D41</f>
        <v>657824.15</v>
      </c>
      <c r="J42" s="298"/>
      <c r="K42" s="298"/>
    </row>
    <row r="43" spans="1:11" x14ac:dyDescent="0.15">
      <c r="B43" s="313"/>
      <c r="C43" s="314"/>
      <c r="D43" s="326"/>
      <c r="E43" s="316"/>
      <c r="F43" s="308"/>
      <c r="G43" s="327" t="s">
        <v>354</v>
      </c>
      <c r="H43" s="328"/>
      <c r="I43" s="329">
        <f>SUM(I41:I42)</f>
        <v>707814.04</v>
      </c>
      <c r="J43" s="252"/>
      <c r="K43" s="252"/>
    </row>
    <row r="44" spans="1:11" x14ac:dyDescent="0.15">
      <c r="B44" s="313" t="s">
        <v>355</v>
      </c>
      <c r="C44" s="314"/>
      <c r="D44" s="326">
        <v>0</v>
      </c>
      <c r="E44" s="316"/>
      <c r="F44" s="308"/>
      <c r="G44" s="330"/>
      <c r="H44" s="331"/>
      <c r="I44" s="332"/>
      <c r="J44" s="252"/>
      <c r="K44" s="252"/>
    </row>
    <row r="45" spans="1:11" ht="8.35" thickBot="1" x14ac:dyDescent="0.2">
      <c r="B45" s="333" t="s">
        <v>356</v>
      </c>
      <c r="C45" s="334"/>
      <c r="D45" s="335">
        <f>SUM(D42:D44)</f>
        <v>707814.04</v>
      </c>
      <c r="E45" s="336"/>
      <c r="F45" s="308"/>
      <c r="G45" s="330" t="s">
        <v>357</v>
      </c>
      <c r="H45" s="331" t="s">
        <v>358</v>
      </c>
      <c r="I45" s="332">
        <f>D73</f>
        <v>3000</v>
      </c>
      <c r="J45" s="252"/>
      <c r="K45" s="252"/>
    </row>
    <row r="46" spans="1:11" x14ac:dyDescent="0.15">
      <c r="C46" s="271"/>
      <c r="D46" s="307"/>
      <c r="E46" s="308"/>
      <c r="F46" s="308"/>
      <c r="G46" s="330" t="s">
        <v>359</v>
      </c>
      <c r="H46" s="331" t="s">
        <v>360</v>
      </c>
      <c r="I46" s="332">
        <f>D72</f>
        <v>8361.19</v>
      </c>
      <c r="J46" s="252"/>
      <c r="K46" s="252"/>
    </row>
    <row r="47" spans="1:11" ht="8.35" thickBot="1" x14ac:dyDescent="0.2">
      <c r="C47" s="271"/>
      <c r="D47" s="303"/>
      <c r="E47" s="304"/>
      <c r="F47" s="304"/>
      <c r="G47" s="327" t="s">
        <v>361</v>
      </c>
      <c r="H47" s="328"/>
      <c r="I47" s="329">
        <f>SUM(I45:I46)</f>
        <v>11361.19</v>
      </c>
      <c r="J47" s="252"/>
      <c r="K47" s="252"/>
    </row>
    <row r="48" spans="1:11" x14ac:dyDescent="0.15">
      <c r="B48" s="765" t="s">
        <v>362</v>
      </c>
      <c r="C48" s="766"/>
      <c r="D48" s="766"/>
      <c r="E48" s="337"/>
      <c r="F48" s="304"/>
      <c r="G48" s="330"/>
      <c r="H48" s="331"/>
      <c r="I48" s="332"/>
      <c r="J48" s="252"/>
      <c r="K48" s="252"/>
    </row>
    <row r="49" spans="1:11" s="201" customFormat="1" x14ac:dyDescent="0.15">
      <c r="A49" s="191"/>
      <c r="B49" s="767" t="s">
        <v>604</v>
      </c>
      <c r="C49" s="768"/>
      <c r="D49" s="768"/>
      <c r="E49" s="338"/>
      <c r="F49" s="304"/>
      <c r="G49" s="327" t="s">
        <v>363</v>
      </c>
      <c r="H49" s="328"/>
      <c r="I49" s="329">
        <f>SUM(I43+I47)</f>
        <v>719175.23</v>
      </c>
      <c r="J49" s="252"/>
      <c r="K49" s="252"/>
    </row>
    <row r="50" spans="1:11" s="201" customFormat="1" x14ac:dyDescent="0.15">
      <c r="A50" s="191"/>
      <c r="B50" s="339">
        <v>1048</v>
      </c>
      <c r="C50" s="340" t="s">
        <v>364</v>
      </c>
      <c r="D50" s="341">
        <v>10982</v>
      </c>
      <c r="E50" s="342"/>
      <c r="F50" s="304"/>
      <c r="G50" s="330"/>
      <c r="H50" s="331"/>
      <c r="I50" s="332"/>
      <c r="J50" s="252"/>
      <c r="K50" s="252"/>
    </row>
    <row r="51" spans="1:11" s="201" customFormat="1" x14ac:dyDescent="0.15">
      <c r="A51" s="191"/>
      <c r="B51" s="339">
        <v>1031</v>
      </c>
      <c r="C51" s="340" t="s">
        <v>365</v>
      </c>
      <c r="D51" s="341">
        <v>11872.03</v>
      </c>
      <c r="E51" s="342"/>
      <c r="F51" s="304"/>
      <c r="G51" s="330"/>
      <c r="H51" s="331"/>
      <c r="I51" s="332"/>
      <c r="J51" s="252"/>
      <c r="K51" s="252"/>
    </row>
    <row r="52" spans="1:11" s="201" customFormat="1" x14ac:dyDescent="0.15">
      <c r="A52" s="191"/>
      <c r="B52" s="339" t="s">
        <v>366</v>
      </c>
      <c r="C52" s="340" t="s">
        <v>367</v>
      </c>
      <c r="D52" s="341">
        <v>28011.06</v>
      </c>
      <c r="E52" s="342"/>
      <c r="F52" s="304"/>
      <c r="G52" s="317" t="s">
        <v>368</v>
      </c>
      <c r="H52" s="343"/>
      <c r="I52" s="321">
        <v>0</v>
      </c>
      <c r="J52" s="252"/>
      <c r="K52" s="252"/>
    </row>
    <row r="53" spans="1:11" x14ac:dyDescent="0.15">
      <c r="B53" s="339">
        <v>1030</v>
      </c>
      <c r="C53" s="340" t="s">
        <v>369</v>
      </c>
      <c r="D53" s="341">
        <v>1400</v>
      </c>
      <c r="E53" s="342"/>
      <c r="F53" s="304"/>
      <c r="G53" s="317" t="s">
        <v>370</v>
      </c>
      <c r="H53" s="343"/>
      <c r="I53" s="321">
        <v>0</v>
      </c>
      <c r="J53" s="252"/>
      <c r="K53" s="252"/>
    </row>
    <row r="54" spans="1:11" x14ac:dyDescent="0.15">
      <c r="B54" s="339">
        <v>1034</v>
      </c>
      <c r="C54" s="340" t="s">
        <v>371</v>
      </c>
      <c r="D54" s="341">
        <v>666939.18000000005</v>
      </c>
      <c r="E54" s="342"/>
      <c r="F54" s="304"/>
      <c r="G54" s="344" t="s">
        <v>372</v>
      </c>
      <c r="H54" s="345"/>
      <c r="I54" s="346">
        <f>SUM(I52:I53)</f>
        <v>0</v>
      </c>
      <c r="J54" s="252"/>
      <c r="K54" s="252"/>
    </row>
    <row r="55" spans="1:11" x14ac:dyDescent="0.15">
      <c r="B55" s="339">
        <v>1035</v>
      </c>
      <c r="C55" s="340" t="s">
        <v>373</v>
      </c>
      <c r="D55" s="341">
        <v>51434.3</v>
      </c>
      <c r="E55" s="342"/>
      <c r="F55" s="304"/>
      <c r="G55" s="317"/>
      <c r="H55" s="343"/>
      <c r="I55" s="321"/>
      <c r="J55" s="252"/>
      <c r="K55" s="252"/>
    </row>
    <row r="56" spans="1:11" x14ac:dyDescent="0.15">
      <c r="B56" s="339" t="s">
        <v>374</v>
      </c>
      <c r="C56" s="340" t="s">
        <v>375</v>
      </c>
      <c r="D56" s="341">
        <v>23137.97</v>
      </c>
      <c r="E56" s="342"/>
      <c r="F56" s="304"/>
      <c r="G56" s="317"/>
      <c r="H56" s="343"/>
      <c r="I56" s="321"/>
      <c r="J56" s="252"/>
      <c r="K56" s="252"/>
    </row>
    <row r="57" spans="1:11" x14ac:dyDescent="0.15">
      <c r="B57" s="339" t="s">
        <v>376</v>
      </c>
      <c r="C57" s="340" t="s">
        <v>377</v>
      </c>
      <c r="D57" s="341">
        <v>-45239.22</v>
      </c>
      <c r="E57" s="342"/>
      <c r="F57" s="304"/>
      <c r="G57" s="344" t="s">
        <v>354</v>
      </c>
      <c r="H57" s="345"/>
      <c r="I57" s="346">
        <f>I43</f>
        <v>707814.04</v>
      </c>
      <c r="J57" s="252"/>
      <c r="K57" s="252"/>
    </row>
    <row r="58" spans="1:11" x14ac:dyDescent="0.15">
      <c r="B58" s="339" t="s">
        <v>378</v>
      </c>
      <c r="C58" s="340" t="s">
        <v>379</v>
      </c>
      <c r="D58" s="341">
        <v>24729.59</v>
      </c>
      <c r="E58" s="342"/>
      <c r="F58" s="304"/>
      <c r="G58" s="344" t="s">
        <v>361</v>
      </c>
      <c r="H58" s="345"/>
      <c r="I58" s="346">
        <f>I47</f>
        <v>11361.19</v>
      </c>
      <c r="J58" s="252"/>
      <c r="K58" s="252"/>
    </row>
    <row r="59" spans="1:11" s="201" customFormat="1" x14ac:dyDescent="0.15">
      <c r="A59" s="191"/>
      <c r="B59" s="339" t="s">
        <v>380</v>
      </c>
      <c r="C59" s="340" t="s">
        <v>381</v>
      </c>
      <c r="D59" s="341">
        <v>0</v>
      </c>
      <c r="E59" s="342"/>
      <c r="F59" s="304"/>
      <c r="G59" s="344" t="s">
        <v>382</v>
      </c>
      <c r="H59" s="345"/>
      <c r="I59" s="346">
        <f>SUM(I57:I58)</f>
        <v>719175.23</v>
      </c>
      <c r="J59" s="252"/>
      <c r="K59" s="252"/>
    </row>
    <row r="60" spans="1:11" x14ac:dyDescent="0.15">
      <c r="B60" s="347"/>
      <c r="C60" s="348" t="s">
        <v>383</v>
      </c>
      <c r="D60" s="349">
        <f>SUM(D50:D59)</f>
        <v>773266.91</v>
      </c>
      <c r="E60" s="350"/>
      <c r="F60" s="304"/>
      <c r="G60" s="344"/>
      <c r="H60" s="345"/>
      <c r="I60" s="346"/>
      <c r="J60" s="252"/>
      <c r="K60" s="252"/>
    </row>
    <row r="61" spans="1:11" x14ac:dyDescent="0.15">
      <c r="B61" s="351"/>
      <c r="C61" s="352"/>
      <c r="D61" s="353"/>
      <c r="E61" s="354"/>
      <c r="F61" s="304"/>
      <c r="G61" s="344" t="s">
        <v>372</v>
      </c>
      <c r="H61" s="345"/>
      <c r="I61" s="346">
        <f>I54</f>
        <v>0</v>
      </c>
      <c r="J61" s="252"/>
      <c r="K61" s="252"/>
    </row>
    <row r="62" spans="1:11" s="201" customFormat="1" x14ac:dyDescent="0.15">
      <c r="A62" s="191"/>
      <c r="B62" s="355" t="s">
        <v>384</v>
      </c>
      <c r="C62" s="356" t="s">
        <v>385</v>
      </c>
      <c r="D62" s="357">
        <f>D54</f>
        <v>666939.18000000005</v>
      </c>
      <c r="E62" s="358"/>
      <c r="F62" s="286"/>
      <c r="G62" s="344"/>
      <c r="H62" s="345"/>
      <c r="I62" s="346"/>
      <c r="J62" s="298"/>
      <c r="K62" s="298"/>
    </row>
    <row r="63" spans="1:11" s="201" customFormat="1" x14ac:dyDescent="0.15">
      <c r="A63" s="191"/>
      <c r="B63" s="355" t="s">
        <v>384</v>
      </c>
      <c r="C63" s="356" t="s">
        <v>90</v>
      </c>
      <c r="D63" s="357">
        <f>SUM(D52+D56+D57+D58+D59)</f>
        <v>30639.399999999998</v>
      </c>
      <c r="E63" s="358"/>
      <c r="F63" s="286"/>
      <c r="G63" s="344" t="s">
        <v>386</v>
      </c>
      <c r="H63" s="345"/>
      <c r="I63" s="346">
        <f>SUM(I59+I61)</f>
        <v>719175.23</v>
      </c>
      <c r="J63" s="298"/>
      <c r="K63" s="298"/>
    </row>
    <row r="64" spans="1:11" s="201" customFormat="1" x14ac:dyDescent="0.15">
      <c r="A64" s="191"/>
      <c r="B64" s="355" t="s">
        <v>384</v>
      </c>
      <c r="C64" s="356" t="s">
        <v>387</v>
      </c>
      <c r="D64" s="357">
        <f>SUM(D50+D51+D53+D55)</f>
        <v>75688.33</v>
      </c>
      <c r="E64" s="358"/>
      <c r="F64" s="286"/>
      <c r="G64" s="317"/>
      <c r="H64" s="343"/>
      <c r="I64" s="321"/>
      <c r="J64" s="298"/>
      <c r="K64" s="298"/>
    </row>
    <row r="65" spans="1:11" s="201" customFormat="1" ht="8.35" thickBot="1" x14ac:dyDescent="0.2">
      <c r="A65" s="191"/>
      <c r="B65" s="355"/>
      <c r="C65" s="356" t="s">
        <v>383</v>
      </c>
      <c r="D65" s="357">
        <f>SUM(D62:D64)</f>
        <v>773266.91</v>
      </c>
      <c r="E65" s="358"/>
      <c r="F65" s="286"/>
      <c r="G65" s="359"/>
      <c r="H65" s="360"/>
      <c r="I65" s="361"/>
      <c r="J65" s="298"/>
      <c r="K65" s="298"/>
    </row>
    <row r="66" spans="1:11" x14ac:dyDescent="0.15">
      <c r="B66" s="351"/>
      <c r="C66" s="352"/>
      <c r="D66" s="353"/>
      <c r="E66" s="354"/>
      <c r="F66" s="304"/>
      <c r="G66" s="214"/>
      <c r="H66" s="214"/>
      <c r="I66" s="214"/>
      <c r="J66" s="252"/>
      <c r="K66" s="252"/>
    </row>
    <row r="67" spans="1:11" ht="8.35" thickBot="1" x14ac:dyDescent="0.2">
      <c r="B67" s="362" t="s">
        <v>388</v>
      </c>
      <c r="C67" s="363"/>
      <c r="D67" s="364">
        <f>D42-D60</f>
        <v>-65452.869999999995</v>
      </c>
      <c r="E67" s="365"/>
      <c r="F67" s="304"/>
      <c r="G67" s="201"/>
      <c r="H67" s="201"/>
      <c r="I67" s="201"/>
      <c r="J67" s="252"/>
      <c r="K67" s="252"/>
    </row>
    <row r="68" spans="1:11" ht="8.35" thickBot="1" x14ac:dyDescent="0.2">
      <c r="B68" s="366"/>
      <c r="C68" s="367"/>
      <c r="D68" s="368" t="s">
        <v>389</v>
      </c>
      <c r="E68" s="369"/>
      <c r="F68" s="304"/>
      <c r="G68" s="769" t="s">
        <v>390</v>
      </c>
      <c r="H68" s="770"/>
      <c r="I68" s="771"/>
      <c r="J68" s="252"/>
      <c r="K68" s="252"/>
    </row>
    <row r="69" spans="1:11" x14ac:dyDescent="0.15">
      <c r="B69" s="299"/>
      <c r="C69" s="299"/>
      <c r="D69" s="370"/>
      <c r="E69" s="371"/>
      <c r="F69" s="304"/>
      <c r="G69" s="772"/>
      <c r="H69" s="773"/>
      <c r="I69" s="774"/>
      <c r="J69" s="252"/>
      <c r="K69" s="252"/>
    </row>
    <row r="70" spans="1:11" ht="8.35" thickBot="1" x14ac:dyDescent="0.2">
      <c r="B70" s="299"/>
      <c r="C70" s="299"/>
      <c r="D70" s="370"/>
      <c r="E70" s="371"/>
      <c r="G70" s="372" t="s">
        <v>391</v>
      </c>
      <c r="H70" s="373">
        <v>5000</v>
      </c>
      <c r="I70" s="374">
        <v>1049.0999999999999</v>
      </c>
      <c r="J70" s="199"/>
      <c r="K70" s="252"/>
    </row>
    <row r="71" spans="1:11" x14ac:dyDescent="0.15">
      <c r="B71" s="759" t="s">
        <v>392</v>
      </c>
      <c r="C71" s="760"/>
      <c r="D71" s="760"/>
      <c r="E71" s="761"/>
      <c r="G71" s="372" t="s">
        <v>393</v>
      </c>
      <c r="H71" s="373">
        <v>7000</v>
      </c>
      <c r="I71" s="374">
        <v>1049.2</v>
      </c>
      <c r="K71" s="252"/>
    </row>
    <row r="72" spans="1:11" x14ac:dyDescent="0.15">
      <c r="B72" s="375" t="s">
        <v>304</v>
      </c>
      <c r="C72" s="376"/>
      <c r="D72" s="377">
        <v>8361.19</v>
      </c>
      <c r="E72" s="378"/>
      <c r="G72" s="372" t="s">
        <v>394</v>
      </c>
      <c r="H72" s="373">
        <v>2729.59</v>
      </c>
      <c r="I72" s="374">
        <v>1049.3</v>
      </c>
      <c r="K72" s="252"/>
    </row>
    <row r="73" spans="1:11" s="201" customFormat="1" x14ac:dyDescent="0.15">
      <c r="A73" s="191"/>
      <c r="B73" s="375" t="s">
        <v>306</v>
      </c>
      <c r="C73" s="376"/>
      <c r="D73" s="377">
        <v>3000</v>
      </c>
      <c r="E73" s="378"/>
      <c r="G73" s="372" t="s">
        <v>395</v>
      </c>
      <c r="H73" s="373">
        <v>10000</v>
      </c>
      <c r="I73" s="374">
        <v>1049.4000000000001</v>
      </c>
      <c r="J73" s="199"/>
      <c r="K73" s="298"/>
    </row>
    <row r="74" spans="1:11" x14ac:dyDescent="0.15">
      <c r="B74" s="379" t="s">
        <v>396</v>
      </c>
      <c r="C74" s="376"/>
      <c r="D74" s="380">
        <f>SUM(D72:D73)</f>
        <v>11361.19</v>
      </c>
      <c r="E74" s="381"/>
      <c r="G74" s="382" t="s">
        <v>277</v>
      </c>
      <c r="H74" s="383">
        <f>SUM(H70:H73)</f>
        <v>24729.59</v>
      </c>
      <c r="I74" s="354"/>
      <c r="K74" s="252"/>
    </row>
    <row r="75" spans="1:11" ht="8.35" thickBot="1" x14ac:dyDescent="0.2">
      <c r="B75" s="379"/>
      <c r="C75" s="376"/>
      <c r="D75" s="380"/>
      <c r="E75" s="381"/>
      <c r="G75" s="384"/>
      <c r="H75" s="385"/>
      <c r="I75" s="386"/>
      <c r="K75" s="252"/>
    </row>
    <row r="76" spans="1:11" x14ac:dyDescent="0.15">
      <c r="B76" s="375" t="s">
        <v>308</v>
      </c>
      <c r="C76" s="376"/>
      <c r="D76" s="377">
        <v>0</v>
      </c>
      <c r="E76" s="378"/>
      <c r="G76" s="214"/>
      <c r="H76" s="214"/>
      <c r="I76" s="214"/>
      <c r="K76" s="252"/>
    </row>
    <row r="77" spans="1:11" x14ac:dyDescent="0.15">
      <c r="B77" s="387" t="s">
        <v>397</v>
      </c>
      <c r="C77" s="388"/>
      <c r="D77" s="380">
        <f>D74+D76</f>
        <v>11361.19</v>
      </c>
      <c r="E77" s="381"/>
      <c r="G77" s="201"/>
      <c r="H77" s="201"/>
      <c r="I77" s="201"/>
      <c r="J77" s="199"/>
      <c r="K77" s="252"/>
    </row>
    <row r="78" spans="1:11" s="201" customFormat="1" ht="8.35" thickBot="1" x14ac:dyDescent="0.2">
      <c r="A78" s="191"/>
      <c r="B78" s="389"/>
      <c r="C78" s="390"/>
      <c r="D78" s="391"/>
      <c r="E78" s="392"/>
      <c r="F78" s="214"/>
      <c r="G78" s="214"/>
      <c r="H78" s="214"/>
      <c r="I78" s="214"/>
      <c r="J78" s="213"/>
      <c r="K78" s="252"/>
    </row>
    <row r="79" spans="1:11" s="201" customFormat="1" x14ac:dyDescent="0.15">
      <c r="A79" s="191"/>
      <c r="F79" s="214"/>
      <c r="G79" s="214"/>
      <c r="H79" s="214"/>
      <c r="I79" s="214"/>
      <c r="J79" s="213"/>
      <c r="K79" s="252"/>
    </row>
    <row r="80" spans="1:11" x14ac:dyDescent="0.15">
      <c r="B80" s="201"/>
      <c r="C80" s="201"/>
      <c r="D80" s="201"/>
      <c r="E80" s="201"/>
      <c r="G80" s="214"/>
      <c r="H80" s="214"/>
      <c r="I80" s="214"/>
      <c r="J80" s="252"/>
      <c r="K80" s="252"/>
    </row>
    <row r="81" spans="1:11" x14ac:dyDescent="0.15">
      <c r="B81" s="271"/>
      <c r="D81" s="393"/>
      <c r="E81" s="393"/>
      <c r="G81" s="214"/>
      <c r="H81" s="214"/>
      <c r="I81" s="214"/>
      <c r="J81" s="199"/>
      <c r="K81" s="252"/>
    </row>
    <row r="82" spans="1:11" s="201" customFormat="1" x14ac:dyDescent="0.15">
      <c r="A82" s="191"/>
      <c r="B82" s="271"/>
      <c r="C82" s="294"/>
      <c r="D82" s="393"/>
      <c r="E82" s="393"/>
      <c r="F82" s="214"/>
      <c r="J82" s="213"/>
      <c r="K82" s="252"/>
    </row>
    <row r="83" spans="1:11" x14ac:dyDescent="0.15">
      <c r="B83" s="271"/>
      <c r="D83" s="393"/>
      <c r="E83" s="393"/>
      <c r="G83" s="201"/>
      <c r="H83" s="201"/>
      <c r="I83" s="201"/>
      <c r="K83" s="252"/>
    </row>
    <row r="84" spans="1:11" x14ac:dyDescent="0.15">
      <c r="B84" s="271"/>
      <c r="D84" s="393"/>
      <c r="E84" s="393"/>
      <c r="K84" s="252"/>
    </row>
    <row r="85" spans="1:11" x14ac:dyDescent="0.15">
      <c r="B85" s="271"/>
      <c r="D85" s="393"/>
      <c r="E85" s="393"/>
    </row>
    <row r="86" spans="1:11" x14ac:dyDescent="0.15">
      <c r="B86" s="271"/>
      <c r="D86" s="393"/>
      <c r="E86" s="393"/>
    </row>
    <row r="87" spans="1:11" x14ac:dyDescent="0.15">
      <c r="B87" s="271"/>
      <c r="D87" s="393"/>
      <c r="E87" s="393"/>
      <c r="I87" s="306"/>
    </row>
    <row r="88" spans="1:11" x14ac:dyDescent="0.15">
      <c r="B88" s="271"/>
      <c r="D88" s="393"/>
      <c r="E88" s="393"/>
    </row>
    <row r="89" spans="1:11" x14ac:dyDescent="0.15">
      <c r="B89" s="271"/>
      <c r="D89" s="393"/>
      <c r="E89" s="393"/>
    </row>
    <row r="91" spans="1:11" x14ac:dyDescent="0.15">
      <c r="G91" s="214"/>
      <c r="H91" s="214"/>
      <c r="I91" s="214"/>
    </row>
    <row r="92" spans="1:11" x14ac:dyDescent="0.15">
      <c r="G92" s="214"/>
      <c r="H92" s="214"/>
      <c r="I92" s="214"/>
    </row>
    <row r="93" spans="1:11" x14ac:dyDescent="0.15">
      <c r="G93" s="214"/>
      <c r="H93" s="214"/>
      <c r="I93" s="214"/>
    </row>
    <row r="94" spans="1:11" x14ac:dyDescent="0.15">
      <c r="G94" s="214"/>
      <c r="H94" s="214"/>
      <c r="I94" s="214"/>
    </row>
    <row r="95" spans="1:11" x14ac:dyDescent="0.15">
      <c r="G95" s="214"/>
      <c r="H95" s="214"/>
      <c r="I95" s="214"/>
    </row>
    <row r="96" spans="1:11" x14ac:dyDescent="0.15">
      <c r="G96" s="214"/>
      <c r="H96" s="214"/>
      <c r="I96" s="214"/>
    </row>
    <row r="97" spans="7:9" x14ac:dyDescent="0.15">
      <c r="G97" s="214"/>
      <c r="H97" s="214"/>
      <c r="I97" s="214"/>
    </row>
    <row r="98" spans="7:9" x14ac:dyDescent="0.15">
      <c r="G98" s="214"/>
      <c r="H98" s="214"/>
      <c r="I98" s="214"/>
    </row>
    <row r="99" spans="7:9" x14ac:dyDescent="0.15">
      <c r="G99" s="214"/>
      <c r="H99" s="214"/>
      <c r="I99" s="214"/>
    </row>
  </sheetData>
  <mergeCells count="6">
    <mergeCell ref="B71:E71"/>
    <mergeCell ref="G39:I39"/>
    <mergeCell ref="B48:D48"/>
    <mergeCell ref="B49:D49"/>
    <mergeCell ref="G68:I68"/>
    <mergeCell ref="G69:I69"/>
  </mergeCells>
  <pageMargins left="0.65" right="0.5" top="0.5" bottom="0.4" header="0.3" footer="0.4"/>
  <pageSetup orientation="portrait" r:id="rId1"/>
  <headerFooter>
    <oddHeader>&amp;C&amp;"Arial,Regular"&amp;8QCYC Income &amp; Expense Less Transfers - YTD Actual vs Budget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1807A-A82F-439C-A528-3486042B1B05}">
  <sheetPr>
    <tabColor rgb="FF6600FF"/>
  </sheetPr>
  <dimension ref="A1:P86"/>
  <sheetViews>
    <sheetView topLeftCell="A5" workbookViewId="0">
      <selection activeCell="D11" sqref="D11"/>
    </sheetView>
  </sheetViews>
  <sheetFormatPr defaultColWidth="12.09765625" defaultRowHeight="9.4499999999999993" x14ac:dyDescent="0.2"/>
  <cols>
    <col min="1" max="1" width="3.09765625" style="93" customWidth="1"/>
    <col min="2" max="2" width="29.5" style="394" customWidth="1"/>
    <col min="3" max="3" width="2.19921875" style="150" customWidth="1"/>
    <col min="4" max="4" width="9.3984375" style="148" customWidth="1"/>
    <col min="5" max="5" width="10.59765625" style="148" customWidth="1"/>
    <col min="6" max="6" width="9" style="466" customWidth="1"/>
    <col min="7" max="7" width="9.8984375" style="148" customWidth="1"/>
    <col min="8" max="8" width="9.69921875" style="123" customWidth="1"/>
    <col min="9" max="9" width="9.19921875" style="463" customWidth="1"/>
    <col min="10" max="10" width="1.796875" style="94" customWidth="1"/>
    <col min="11" max="11" width="3.69921875" style="93" customWidth="1"/>
    <col min="12" max="12" width="18.8984375" style="94" customWidth="1"/>
    <col min="13" max="13" width="10.69921875" style="94" customWidth="1"/>
    <col min="14" max="14" width="8.796875" style="396" customWidth="1"/>
    <col min="15" max="16384" width="12.09765625" style="93"/>
  </cols>
  <sheetData>
    <row r="1" spans="2:15" x14ac:dyDescent="0.2">
      <c r="F1" s="148"/>
      <c r="I1" s="395"/>
    </row>
    <row r="2" spans="2:15" x14ac:dyDescent="0.2">
      <c r="B2" s="394" t="s">
        <v>318</v>
      </c>
      <c r="D2" s="123"/>
      <c r="E2" s="123"/>
      <c r="F2" s="123"/>
      <c r="G2" s="123"/>
      <c r="I2" s="395"/>
    </row>
    <row r="3" spans="2:15" s="403" customFormat="1" ht="12.75" x14ac:dyDescent="0.25">
      <c r="B3" s="397" t="s">
        <v>398</v>
      </c>
      <c r="C3" s="398"/>
      <c r="D3" s="399"/>
      <c r="E3" s="399"/>
      <c r="F3" s="399"/>
      <c r="G3" s="399"/>
      <c r="H3" s="400"/>
      <c r="I3" s="401"/>
      <c r="J3" s="402"/>
      <c r="L3" s="402"/>
      <c r="M3" s="402"/>
      <c r="N3" s="404"/>
    </row>
    <row r="4" spans="2:15" ht="11.65" x14ac:dyDescent="0.25">
      <c r="B4" s="775">
        <f>'[9]OA To Do &amp; Notes'!E3</f>
        <v>44440</v>
      </c>
      <c r="C4" s="776"/>
      <c r="D4" s="777"/>
      <c r="E4" s="405"/>
      <c r="F4" s="405"/>
      <c r="G4" s="405"/>
      <c r="I4" s="395"/>
    </row>
    <row r="5" spans="2:15" x14ac:dyDescent="0.2">
      <c r="B5" s="406"/>
      <c r="C5" s="407"/>
      <c r="D5" s="123"/>
      <c r="E5" s="123"/>
      <c r="F5" s="123"/>
      <c r="G5" s="123"/>
      <c r="I5" s="395"/>
    </row>
    <row r="6" spans="2:15" x14ac:dyDescent="0.2">
      <c r="B6" s="406"/>
      <c r="C6" s="407"/>
      <c r="D6" s="123"/>
      <c r="E6" s="123"/>
      <c r="F6" s="123"/>
      <c r="G6" s="123"/>
      <c r="I6" s="395"/>
    </row>
    <row r="7" spans="2:15" x14ac:dyDescent="0.2">
      <c r="B7" s="406"/>
      <c r="C7" s="407"/>
      <c r="D7" s="123"/>
      <c r="E7" s="123"/>
      <c r="F7" s="123"/>
      <c r="G7" s="123"/>
      <c r="I7" s="395"/>
    </row>
    <row r="8" spans="2:15" s="394" customFormat="1" ht="18.850000000000001" x14ac:dyDescent="0.2">
      <c r="B8" s="408"/>
      <c r="C8" s="409"/>
      <c r="D8" s="410" t="s">
        <v>399</v>
      </c>
      <c r="E8" s="410" t="s">
        <v>400</v>
      </c>
      <c r="F8" s="410" t="s">
        <v>401</v>
      </c>
      <c r="G8" s="410" t="s">
        <v>402</v>
      </c>
      <c r="H8" s="410" t="s">
        <v>403</v>
      </c>
      <c r="I8" s="411"/>
      <c r="J8" s="94"/>
      <c r="L8" s="412"/>
      <c r="M8" s="412"/>
      <c r="N8" s="413"/>
    </row>
    <row r="9" spans="2:15" x14ac:dyDescent="0.2">
      <c r="B9" s="414"/>
      <c r="C9" s="136"/>
      <c r="D9" s="415"/>
      <c r="E9" s="415"/>
      <c r="F9" s="415"/>
      <c r="G9" s="415"/>
      <c r="H9" s="416"/>
      <c r="I9" s="417"/>
    </row>
    <row r="10" spans="2:15" x14ac:dyDescent="0.2">
      <c r="B10" s="414"/>
      <c r="C10" s="136"/>
      <c r="D10" s="415"/>
      <c r="E10" s="415"/>
      <c r="F10" s="415"/>
      <c r="G10" s="415"/>
      <c r="H10" s="416"/>
      <c r="I10" s="417"/>
    </row>
    <row r="11" spans="2:15" x14ac:dyDescent="0.2">
      <c r="B11" s="414"/>
      <c r="C11" s="136"/>
      <c r="D11" s="415"/>
      <c r="E11" s="415"/>
      <c r="F11" s="415"/>
      <c r="G11" s="415"/>
      <c r="H11" s="416"/>
      <c r="I11" s="417"/>
    </row>
    <row r="12" spans="2:15" ht="10" x14ac:dyDescent="0.2">
      <c r="B12" s="418" t="s">
        <v>404</v>
      </c>
      <c r="C12" s="419"/>
      <c r="D12" s="420"/>
      <c r="E12" s="420"/>
      <c r="F12" s="420"/>
      <c r="G12" s="420"/>
      <c r="H12" s="421"/>
      <c r="I12" s="422"/>
    </row>
    <row r="13" spans="2:15" s="429" customFormat="1" ht="10" x14ac:dyDescent="0.2">
      <c r="B13" s="423" t="s">
        <v>405</v>
      </c>
      <c r="C13" s="424"/>
      <c r="D13" s="425"/>
      <c r="E13" s="425"/>
      <c r="F13" s="425"/>
      <c r="G13" s="425"/>
      <c r="H13" s="426"/>
      <c r="I13" s="427"/>
      <c r="J13" s="428"/>
      <c r="K13" s="93"/>
      <c r="L13" s="94"/>
      <c r="M13" s="94"/>
      <c r="N13" s="396"/>
      <c r="O13" s="93"/>
    </row>
    <row r="14" spans="2:15" x14ac:dyDescent="0.2">
      <c r="B14" s="430"/>
      <c r="C14" s="431"/>
      <c r="D14" s="128"/>
      <c r="E14" s="128"/>
      <c r="F14" s="432"/>
      <c r="G14" s="128"/>
      <c r="H14" s="433"/>
      <c r="I14" s="434"/>
    </row>
    <row r="15" spans="2:15" x14ac:dyDescent="0.2">
      <c r="B15" s="430" t="s">
        <v>406</v>
      </c>
      <c r="C15" s="431"/>
      <c r="D15" s="128">
        <v>40000</v>
      </c>
      <c r="E15" s="128">
        <v>-40000</v>
      </c>
      <c r="F15" s="432">
        <v>0</v>
      </c>
      <c r="G15" s="128">
        <v>0</v>
      </c>
      <c r="H15" s="433">
        <f>SUM(F15+G15)</f>
        <v>0</v>
      </c>
      <c r="I15" s="434" t="s">
        <v>407</v>
      </c>
    </row>
    <row r="16" spans="2:15" x14ac:dyDescent="0.2">
      <c r="B16" s="435" t="s">
        <v>408</v>
      </c>
      <c r="C16" s="431"/>
      <c r="D16" s="436">
        <v>15000</v>
      </c>
      <c r="E16" s="436">
        <v>0</v>
      </c>
      <c r="F16" s="432">
        <v>15000</v>
      </c>
      <c r="G16" s="128">
        <v>-6988.94</v>
      </c>
      <c r="H16" s="433">
        <f t="shared" ref="H16:H18" si="0">SUM(F16+G16)</f>
        <v>8011.06</v>
      </c>
      <c r="I16" s="434" t="s">
        <v>407</v>
      </c>
    </row>
    <row r="17" spans="2:15" x14ac:dyDescent="0.2">
      <c r="B17" s="435" t="s">
        <v>409</v>
      </c>
      <c r="C17" s="431"/>
      <c r="D17" s="436">
        <v>36000</v>
      </c>
      <c r="E17" s="436">
        <v>-36000</v>
      </c>
      <c r="F17" s="432">
        <v>0</v>
      </c>
      <c r="G17" s="128">
        <v>0</v>
      </c>
      <c r="H17" s="433">
        <f t="shared" si="0"/>
        <v>0</v>
      </c>
      <c r="I17" s="434" t="s">
        <v>407</v>
      </c>
    </row>
    <row r="18" spans="2:15" x14ac:dyDescent="0.2">
      <c r="B18" s="435" t="s">
        <v>410</v>
      </c>
      <c r="C18" s="431"/>
      <c r="D18" s="436">
        <v>20000</v>
      </c>
      <c r="E18" s="436">
        <v>0</v>
      </c>
      <c r="F18" s="432">
        <v>20000</v>
      </c>
      <c r="G18" s="128">
        <v>0</v>
      </c>
      <c r="H18" s="433">
        <f t="shared" si="0"/>
        <v>20000</v>
      </c>
      <c r="I18" s="434" t="s">
        <v>407</v>
      </c>
    </row>
    <row r="19" spans="2:15" s="96" customFormat="1" x14ac:dyDescent="0.2">
      <c r="B19" s="437" t="s">
        <v>411</v>
      </c>
      <c r="C19" s="438"/>
      <c r="D19" s="439">
        <f>SUM(D15:D18)</f>
        <v>111000</v>
      </c>
      <c r="E19" s="439">
        <f>SUM(E15:E18)</f>
        <v>-76000</v>
      </c>
      <c r="F19" s="439">
        <f t="shared" ref="F19:H19" si="1">SUM(F15:F18)</f>
        <v>35000</v>
      </c>
      <c r="G19" s="439">
        <f t="shared" si="1"/>
        <v>-6988.94</v>
      </c>
      <c r="H19" s="439">
        <f t="shared" si="1"/>
        <v>28011.06</v>
      </c>
      <c r="I19" s="440"/>
      <c r="J19" s="97"/>
      <c r="L19" s="97"/>
      <c r="M19" s="97"/>
      <c r="N19" s="441"/>
    </row>
    <row r="20" spans="2:15" x14ac:dyDescent="0.2">
      <c r="B20" s="414"/>
      <c r="C20" s="136"/>
      <c r="D20" s="415"/>
      <c r="E20" s="415"/>
      <c r="F20" s="415"/>
      <c r="G20" s="415"/>
      <c r="H20" s="416"/>
      <c r="I20" s="417"/>
    </row>
    <row r="21" spans="2:15" x14ac:dyDescent="0.2">
      <c r="B21" s="414"/>
      <c r="C21" s="136"/>
      <c r="D21" s="415"/>
      <c r="E21" s="415"/>
      <c r="F21" s="415"/>
      <c r="G21" s="415"/>
      <c r="H21" s="416"/>
      <c r="I21" s="417"/>
    </row>
    <row r="22" spans="2:15" x14ac:dyDescent="0.2">
      <c r="B22" s="414"/>
      <c r="C22" s="136"/>
      <c r="D22" s="415"/>
      <c r="E22" s="415"/>
      <c r="F22" s="415"/>
      <c r="G22" s="415"/>
      <c r="H22" s="416"/>
      <c r="I22" s="417"/>
    </row>
    <row r="23" spans="2:15" s="429" customFormat="1" ht="10" x14ac:dyDescent="0.2">
      <c r="B23" s="442" t="s">
        <v>412</v>
      </c>
      <c r="C23" s="443"/>
      <c r="D23" s="426"/>
      <c r="E23" s="426"/>
      <c r="F23" s="426"/>
      <c r="G23" s="426"/>
      <c r="H23" s="426"/>
      <c r="I23" s="427"/>
      <c r="J23" s="428"/>
      <c r="K23" s="93"/>
      <c r="L23" s="94"/>
      <c r="M23" s="94"/>
      <c r="N23" s="396"/>
      <c r="O23" s="93"/>
    </row>
    <row r="24" spans="2:15" x14ac:dyDescent="0.2">
      <c r="B24" s="430"/>
      <c r="C24" s="431"/>
      <c r="D24" s="128"/>
      <c r="E24" s="128"/>
      <c r="F24" s="432"/>
      <c r="G24" s="128"/>
      <c r="H24" s="433"/>
      <c r="I24" s="434"/>
    </row>
    <row r="25" spans="2:15" x14ac:dyDescent="0.2">
      <c r="B25" s="430" t="s">
        <v>413</v>
      </c>
      <c r="C25" s="431"/>
      <c r="D25" s="128">
        <v>0</v>
      </c>
      <c r="E25" s="128">
        <v>0</v>
      </c>
      <c r="F25" s="432">
        <v>0</v>
      </c>
      <c r="G25" s="128">
        <v>0</v>
      </c>
      <c r="H25" s="433">
        <f>G25-D25</f>
        <v>0</v>
      </c>
      <c r="I25" s="434" t="s">
        <v>414</v>
      </c>
    </row>
    <row r="26" spans="2:15" s="96" customFormat="1" x14ac:dyDescent="0.2">
      <c r="B26" s="437" t="s">
        <v>415</v>
      </c>
      <c r="C26" s="438"/>
      <c r="D26" s="439">
        <f>SUM(D25:D25)</f>
        <v>0</v>
      </c>
      <c r="E26" s="439">
        <f>SUM(E25:E25)</f>
        <v>0</v>
      </c>
      <c r="F26" s="439">
        <f t="shared" ref="F26:H26" si="2">SUM(F25:F25)</f>
        <v>0</v>
      </c>
      <c r="G26" s="439">
        <f t="shared" si="2"/>
        <v>0</v>
      </c>
      <c r="H26" s="439">
        <f t="shared" si="2"/>
        <v>0</v>
      </c>
      <c r="I26" s="440"/>
      <c r="J26" s="97"/>
      <c r="L26" s="97"/>
      <c r="M26" s="97"/>
      <c r="N26" s="441"/>
    </row>
    <row r="27" spans="2:15" x14ac:dyDescent="0.2">
      <c r="B27" s="414"/>
      <c r="C27" s="136"/>
      <c r="D27" s="415"/>
      <c r="E27" s="415"/>
      <c r="F27" s="415"/>
      <c r="G27" s="415"/>
      <c r="H27" s="416"/>
      <c r="I27" s="417"/>
    </row>
    <row r="28" spans="2:15" x14ac:dyDescent="0.2">
      <c r="B28" s="414"/>
      <c r="C28" s="136"/>
      <c r="D28" s="415"/>
      <c r="E28" s="415"/>
      <c r="F28" s="415"/>
      <c r="G28" s="415"/>
      <c r="H28" s="416"/>
      <c r="I28" s="417"/>
    </row>
    <row r="29" spans="2:15" x14ac:dyDescent="0.2">
      <c r="B29" s="414"/>
      <c r="C29" s="136"/>
      <c r="D29" s="415"/>
      <c r="E29" s="415"/>
      <c r="F29" s="415"/>
      <c r="G29" s="415"/>
      <c r="H29" s="416"/>
      <c r="I29" s="417"/>
    </row>
    <row r="30" spans="2:15" s="429" customFormat="1" ht="10" x14ac:dyDescent="0.2">
      <c r="B30" s="442" t="s">
        <v>416</v>
      </c>
      <c r="C30" s="443"/>
      <c r="D30" s="426"/>
      <c r="E30" s="426"/>
      <c r="F30" s="426"/>
      <c r="G30" s="426"/>
      <c r="H30" s="426"/>
      <c r="I30" s="427"/>
      <c r="J30" s="428"/>
      <c r="K30" s="93"/>
      <c r="L30" s="94"/>
      <c r="M30" s="94"/>
      <c r="N30" s="396"/>
      <c r="O30" s="93"/>
    </row>
    <row r="31" spans="2:15" x14ac:dyDescent="0.2">
      <c r="B31" s="430"/>
      <c r="C31" s="431"/>
      <c r="D31" s="128"/>
      <c r="E31" s="128"/>
      <c r="F31" s="432"/>
      <c r="G31" s="128"/>
      <c r="H31" s="433"/>
      <c r="I31" s="434"/>
    </row>
    <row r="32" spans="2:15" x14ac:dyDescent="0.2">
      <c r="B32" s="430" t="s">
        <v>417</v>
      </c>
      <c r="C32" s="431"/>
      <c r="D32" s="128">
        <v>7000</v>
      </c>
      <c r="E32" s="128">
        <v>0</v>
      </c>
      <c r="F32" s="432">
        <v>7000</v>
      </c>
      <c r="G32" s="128">
        <v>0</v>
      </c>
      <c r="H32" s="433">
        <f>SUM(D32+G32)</f>
        <v>7000</v>
      </c>
      <c r="I32" s="434" t="s">
        <v>418</v>
      </c>
    </row>
    <row r="33" spans="2:15" x14ac:dyDescent="0.2">
      <c r="B33" s="430" t="s">
        <v>419</v>
      </c>
      <c r="C33" s="431"/>
      <c r="D33" s="128">
        <v>6000</v>
      </c>
      <c r="E33" s="128">
        <v>0</v>
      </c>
      <c r="F33" s="432">
        <v>6000</v>
      </c>
      <c r="G33" s="128">
        <v>-3270.41</v>
      </c>
      <c r="H33" s="433">
        <f t="shared" ref="H33:H34" si="3">SUM(D33+G33)</f>
        <v>2729.59</v>
      </c>
      <c r="I33" s="434" t="s">
        <v>418</v>
      </c>
    </row>
    <row r="34" spans="2:15" x14ac:dyDescent="0.2">
      <c r="B34" s="430" t="s">
        <v>420</v>
      </c>
      <c r="C34" s="431"/>
      <c r="D34" s="128">
        <v>10000</v>
      </c>
      <c r="E34" s="128">
        <v>0</v>
      </c>
      <c r="F34" s="432">
        <v>10000</v>
      </c>
      <c r="G34" s="128">
        <v>0</v>
      </c>
      <c r="H34" s="433">
        <f t="shared" si="3"/>
        <v>10000</v>
      </c>
      <c r="I34" s="434" t="s">
        <v>418</v>
      </c>
    </row>
    <row r="35" spans="2:15" s="96" customFormat="1" x14ac:dyDescent="0.2">
      <c r="B35" s="437" t="s">
        <v>421</v>
      </c>
      <c r="C35" s="438"/>
      <c r="D35" s="439">
        <f>SUM(D32:D34)</f>
        <v>23000</v>
      </c>
      <c r="E35" s="439">
        <f t="shared" ref="E35:H35" si="4">SUM(E32:E34)</f>
        <v>0</v>
      </c>
      <c r="F35" s="439">
        <f t="shared" si="4"/>
        <v>23000</v>
      </c>
      <c r="G35" s="439">
        <f t="shared" si="4"/>
        <v>-3270.41</v>
      </c>
      <c r="H35" s="439">
        <f t="shared" si="4"/>
        <v>19729.59</v>
      </c>
      <c r="I35" s="440"/>
      <c r="J35" s="97"/>
      <c r="L35" s="97"/>
      <c r="M35" s="97"/>
      <c r="N35" s="441"/>
    </row>
    <row r="36" spans="2:15" x14ac:dyDescent="0.2">
      <c r="B36" s="414"/>
      <c r="C36" s="136"/>
      <c r="D36" s="415"/>
      <c r="E36" s="415"/>
      <c r="F36" s="415"/>
      <c r="G36" s="415"/>
      <c r="H36" s="416"/>
      <c r="I36" s="417"/>
    </row>
    <row r="37" spans="2:15" x14ac:dyDescent="0.2">
      <c r="B37" s="414"/>
      <c r="C37" s="136"/>
      <c r="D37" s="415"/>
      <c r="E37" s="415"/>
      <c r="F37" s="415"/>
      <c r="G37" s="415"/>
      <c r="H37" s="416"/>
      <c r="I37" s="417"/>
    </row>
    <row r="38" spans="2:15" s="429" customFormat="1" ht="10" x14ac:dyDescent="0.2">
      <c r="B38" s="444" t="s">
        <v>422</v>
      </c>
      <c r="C38" s="445"/>
      <c r="D38" s="446">
        <f>SUM(D19+D26+D35)</f>
        <v>134000</v>
      </c>
      <c r="E38" s="446">
        <f>SUM(E19+E26+E35)</f>
        <v>-76000</v>
      </c>
      <c r="F38" s="446">
        <f>SUM(F19+F26+F35)</f>
        <v>58000</v>
      </c>
      <c r="G38" s="446">
        <f>SUM(G19+G26+G35)</f>
        <v>-10259.349999999999</v>
      </c>
      <c r="H38" s="446">
        <f>SUM(H19+H26+H35)</f>
        <v>47740.65</v>
      </c>
      <c r="I38" s="447"/>
      <c r="J38" s="428"/>
      <c r="K38" s="93"/>
      <c r="L38" s="94"/>
      <c r="M38" s="94"/>
      <c r="N38" s="396"/>
      <c r="O38" s="93"/>
    </row>
    <row r="39" spans="2:15" x14ac:dyDescent="0.2">
      <c r="B39" s="448"/>
      <c r="C39" s="449"/>
      <c r="D39" s="123"/>
      <c r="E39" s="123"/>
      <c r="F39" s="123"/>
      <c r="G39" s="450"/>
      <c r="I39" s="417"/>
    </row>
    <row r="40" spans="2:15" x14ac:dyDescent="0.2">
      <c r="B40" s="448"/>
      <c r="C40" s="449"/>
      <c r="D40" s="123"/>
      <c r="E40" s="123"/>
      <c r="F40" s="123"/>
      <c r="G40" s="123"/>
      <c r="I40" s="417"/>
    </row>
    <row r="41" spans="2:15" x14ac:dyDescent="0.2">
      <c r="B41" s="448"/>
      <c r="C41" s="449"/>
      <c r="D41" s="123"/>
      <c r="E41" s="123"/>
      <c r="F41" s="123"/>
      <c r="G41" s="123"/>
      <c r="I41" s="417"/>
    </row>
    <row r="42" spans="2:15" s="429" customFormat="1" ht="10" x14ac:dyDescent="0.2">
      <c r="B42" s="418" t="s">
        <v>423</v>
      </c>
      <c r="C42" s="419"/>
      <c r="D42" s="420"/>
      <c r="E42" s="420"/>
      <c r="F42" s="420"/>
      <c r="G42" s="420"/>
      <c r="H42" s="421"/>
      <c r="I42" s="422"/>
      <c r="J42" s="428"/>
      <c r="K42" s="93"/>
      <c r="L42" s="428"/>
      <c r="N42" s="396"/>
      <c r="O42" s="93"/>
    </row>
    <row r="43" spans="2:15" x14ac:dyDescent="0.2">
      <c r="B43" s="451" t="s">
        <v>424</v>
      </c>
      <c r="C43" s="452"/>
      <c r="D43" s="453"/>
      <c r="E43" s="453"/>
      <c r="F43" s="453"/>
      <c r="G43" s="453"/>
      <c r="H43" s="454"/>
      <c r="I43" s="455"/>
    </row>
    <row r="44" spans="2:15" x14ac:dyDescent="0.2">
      <c r="B44" s="456"/>
      <c r="C44" s="457"/>
      <c r="D44" s="128"/>
      <c r="E44" s="128"/>
      <c r="F44" s="432"/>
      <c r="G44" s="128"/>
      <c r="H44" s="433"/>
      <c r="I44" s="434"/>
    </row>
    <row r="45" spans="2:15" x14ac:dyDescent="0.2">
      <c r="B45" s="430" t="s">
        <v>425</v>
      </c>
      <c r="C45" s="431"/>
      <c r="D45" s="128">
        <v>95000</v>
      </c>
      <c r="E45" s="128">
        <v>0</v>
      </c>
      <c r="F45" s="432">
        <v>95000</v>
      </c>
      <c r="G45" s="128">
        <v>-140239.22</v>
      </c>
      <c r="H45" s="433">
        <f>SUM(D45+G45)</f>
        <v>-45239.22</v>
      </c>
      <c r="I45" s="434" t="s">
        <v>426</v>
      </c>
    </row>
    <row r="46" spans="2:15" s="96" customFormat="1" x14ac:dyDescent="0.2">
      <c r="B46" s="437" t="s">
        <v>427</v>
      </c>
      <c r="C46" s="438"/>
      <c r="D46" s="439">
        <f>SUM(D45:D45)</f>
        <v>95000</v>
      </c>
      <c r="E46" s="439">
        <f>SUM(E45:E45)</f>
        <v>0</v>
      </c>
      <c r="F46" s="439">
        <f t="shared" ref="F46:H46" si="5">SUM(F45:F45)</f>
        <v>95000</v>
      </c>
      <c r="G46" s="439">
        <f t="shared" si="5"/>
        <v>-140239.22</v>
      </c>
      <c r="H46" s="439">
        <f t="shared" si="5"/>
        <v>-45239.22</v>
      </c>
      <c r="I46" s="440"/>
      <c r="J46" s="97"/>
      <c r="L46" s="97"/>
      <c r="N46" s="396"/>
    </row>
    <row r="47" spans="2:15" x14ac:dyDescent="0.2">
      <c r="B47" s="458"/>
      <c r="C47" s="459"/>
      <c r="D47" s="460"/>
      <c r="E47" s="460"/>
      <c r="F47" s="460"/>
      <c r="G47" s="460"/>
      <c r="H47" s="460"/>
      <c r="I47" s="417"/>
    </row>
    <row r="48" spans="2:15" x14ac:dyDescent="0.2">
      <c r="B48" s="458"/>
      <c r="C48" s="459"/>
      <c r="D48" s="460"/>
      <c r="E48" s="460"/>
      <c r="F48" s="460"/>
      <c r="G48" s="460"/>
      <c r="H48" s="460"/>
      <c r="I48" s="417"/>
    </row>
    <row r="49" spans="2:15" s="429" customFormat="1" ht="10" x14ac:dyDescent="0.2">
      <c r="B49" s="444" t="s">
        <v>428</v>
      </c>
      <c r="C49" s="445"/>
      <c r="D49" s="446">
        <f>D46</f>
        <v>95000</v>
      </c>
      <c r="E49" s="446">
        <f t="shared" ref="E49:H49" si="6">E46</f>
        <v>0</v>
      </c>
      <c r="F49" s="446">
        <f t="shared" si="6"/>
        <v>95000</v>
      </c>
      <c r="G49" s="446">
        <f t="shared" si="6"/>
        <v>-140239.22</v>
      </c>
      <c r="H49" s="446">
        <f t="shared" si="6"/>
        <v>-45239.22</v>
      </c>
      <c r="I49" s="447"/>
      <c r="J49" s="428"/>
      <c r="K49" s="93"/>
      <c r="L49" s="428"/>
      <c r="N49" s="396"/>
      <c r="O49" s="93"/>
    </row>
    <row r="50" spans="2:15" x14ac:dyDescent="0.2">
      <c r="B50" s="448"/>
      <c r="C50" s="449"/>
      <c r="D50" s="123"/>
      <c r="E50" s="123"/>
      <c r="F50" s="123"/>
      <c r="G50" s="123"/>
      <c r="I50" s="417"/>
    </row>
    <row r="51" spans="2:15" x14ac:dyDescent="0.2">
      <c r="B51" s="448"/>
      <c r="C51" s="449"/>
      <c r="D51" s="123"/>
      <c r="E51" s="123"/>
      <c r="F51" s="123"/>
      <c r="G51" s="123"/>
      <c r="I51" s="417"/>
    </row>
    <row r="52" spans="2:15" s="429" customFormat="1" ht="10" x14ac:dyDescent="0.2">
      <c r="B52" s="444" t="s">
        <v>429</v>
      </c>
      <c r="C52" s="445"/>
      <c r="D52" s="446">
        <f>SUM(D38+D49)</f>
        <v>229000</v>
      </c>
      <c r="E52" s="446">
        <f>SUM(E38+E49)</f>
        <v>-76000</v>
      </c>
      <c r="F52" s="446">
        <f t="shared" ref="F52:H52" si="7">SUM(F38+F49)</f>
        <v>153000</v>
      </c>
      <c r="G52" s="446">
        <f t="shared" si="7"/>
        <v>-150498.57</v>
      </c>
      <c r="H52" s="446">
        <f t="shared" si="7"/>
        <v>2501.4300000000003</v>
      </c>
      <c r="I52" s="447"/>
      <c r="J52" s="428"/>
      <c r="L52" s="428"/>
      <c r="N52" s="461"/>
    </row>
    <row r="53" spans="2:15" x14ac:dyDescent="0.2">
      <c r="B53" s="448"/>
      <c r="C53" s="449"/>
      <c r="D53" s="123"/>
      <c r="E53" s="123"/>
      <c r="F53" s="123"/>
      <c r="G53" s="462"/>
      <c r="I53" s="417"/>
    </row>
    <row r="54" spans="2:15" x14ac:dyDescent="0.2">
      <c r="B54" s="448"/>
      <c r="C54" s="449"/>
      <c r="D54" s="123"/>
      <c r="E54" s="123"/>
      <c r="F54" s="123"/>
      <c r="G54" s="462"/>
      <c r="I54" s="417"/>
    </row>
    <row r="55" spans="2:15" x14ac:dyDescent="0.2">
      <c r="B55" s="448"/>
      <c r="C55" s="449"/>
      <c r="D55" s="123"/>
      <c r="E55" s="123"/>
      <c r="F55" s="123"/>
      <c r="G55" s="123"/>
      <c r="I55" s="417"/>
    </row>
    <row r="56" spans="2:15" x14ac:dyDescent="0.2">
      <c r="B56" s="448"/>
      <c r="C56" s="449"/>
      <c r="D56" s="123"/>
      <c r="E56" s="123"/>
      <c r="F56" s="123"/>
      <c r="G56" s="123"/>
      <c r="I56" s="417"/>
    </row>
    <row r="57" spans="2:15" x14ac:dyDescent="0.2">
      <c r="B57" s="448"/>
      <c r="C57" s="449"/>
      <c r="D57" s="123"/>
      <c r="E57" s="123"/>
      <c r="F57" s="123"/>
      <c r="G57" s="123"/>
      <c r="I57" s="417"/>
    </row>
    <row r="58" spans="2:15" x14ac:dyDescent="0.2">
      <c r="B58" s="448"/>
      <c r="C58" s="449"/>
      <c r="D58" s="123"/>
      <c r="E58" s="123"/>
      <c r="F58" s="123"/>
      <c r="G58" s="123"/>
      <c r="I58" s="417"/>
    </row>
    <row r="59" spans="2:15" x14ac:dyDescent="0.2">
      <c r="B59" s="448"/>
      <c r="C59" s="449"/>
      <c r="D59" s="123"/>
      <c r="E59" s="123"/>
      <c r="F59" s="123"/>
      <c r="G59" s="123"/>
      <c r="I59" s="417"/>
    </row>
    <row r="60" spans="2:15" x14ac:dyDescent="0.2">
      <c r="B60" s="448"/>
      <c r="C60" s="449"/>
      <c r="D60" s="123"/>
      <c r="E60" s="123"/>
      <c r="F60" s="123"/>
      <c r="G60" s="123"/>
      <c r="I60" s="417"/>
    </row>
    <row r="61" spans="2:15" x14ac:dyDescent="0.2">
      <c r="B61" s="448"/>
      <c r="C61" s="449"/>
      <c r="D61" s="123"/>
      <c r="E61" s="123"/>
      <c r="F61" s="123"/>
      <c r="G61" s="123"/>
      <c r="I61" s="417"/>
    </row>
    <row r="62" spans="2:15" x14ac:dyDescent="0.2">
      <c r="B62" s="448"/>
      <c r="C62" s="449"/>
      <c r="D62" s="123"/>
      <c r="E62" s="123"/>
      <c r="F62" s="123"/>
      <c r="G62" s="123"/>
      <c r="I62" s="417"/>
    </row>
    <row r="63" spans="2:15" x14ac:dyDescent="0.2">
      <c r="B63" s="448"/>
      <c r="C63" s="449"/>
      <c r="D63" s="123"/>
      <c r="E63" s="123"/>
      <c r="F63" s="123"/>
      <c r="G63" s="123"/>
      <c r="I63" s="417"/>
    </row>
    <row r="64" spans="2:15" x14ac:dyDescent="0.2">
      <c r="B64" s="448"/>
      <c r="C64" s="449"/>
      <c r="D64" s="123"/>
      <c r="E64" s="123"/>
      <c r="F64" s="123"/>
      <c r="G64" s="123"/>
      <c r="I64" s="417"/>
    </row>
    <row r="65" spans="1:16" x14ac:dyDescent="0.2">
      <c r="B65" s="448"/>
      <c r="C65" s="449"/>
      <c r="D65" s="123"/>
      <c r="E65" s="123"/>
      <c r="F65" s="123"/>
      <c r="G65" s="123"/>
      <c r="I65" s="417"/>
    </row>
    <row r="66" spans="1:16" x14ac:dyDescent="0.2">
      <c r="B66" s="448"/>
      <c r="C66" s="449"/>
      <c r="D66" s="123"/>
      <c r="E66" s="123"/>
      <c r="F66" s="123"/>
      <c r="G66" s="123"/>
      <c r="I66" s="417"/>
    </row>
    <row r="67" spans="1:16" x14ac:dyDescent="0.2">
      <c r="B67" s="448"/>
      <c r="C67" s="449"/>
      <c r="D67" s="123"/>
      <c r="E67" s="123"/>
      <c r="F67" s="123"/>
      <c r="G67" s="123"/>
      <c r="I67" s="417"/>
    </row>
    <row r="68" spans="1:16" x14ac:dyDescent="0.2">
      <c r="B68" s="448"/>
      <c r="C68" s="449"/>
      <c r="D68" s="123"/>
      <c r="E68" s="123"/>
      <c r="F68" s="123"/>
      <c r="G68" s="123"/>
      <c r="I68" s="417"/>
    </row>
    <row r="69" spans="1:16" x14ac:dyDescent="0.2">
      <c r="B69" s="448"/>
      <c r="C69" s="449"/>
      <c r="D69" s="123"/>
      <c r="E69" s="123"/>
      <c r="F69" s="123"/>
      <c r="G69" s="123"/>
      <c r="I69" s="417"/>
    </row>
    <row r="70" spans="1:16" x14ac:dyDescent="0.2">
      <c r="B70" s="448"/>
      <c r="C70" s="449"/>
      <c r="D70" s="123"/>
      <c r="E70" s="123"/>
      <c r="F70" s="123"/>
      <c r="G70" s="123"/>
      <c r="I70" s="417"/>
    </row>
    <row r="71" spans="1:16" x14ac:dyDescent="0.2">
      <c r="B71" s="448"/>
      <c r="C71" s="449"/>
      <c r="D71" s="123"/>
      <c r="E71" s="123"/>
      <c r="F71" s="123"/>
      <c r="G71" s="123"/>
      <c r="I71" s="417"/>
    </row>
    <row r="72" spans="1:16" x14ac:dyDescent="0.2">
      <c r="B72" s="448"/>
      <c r="C72" s="449"/>
      <c r="D72" s="123"/>
      <c r="E72" s="123"/>
      <c r="F72" s="123"/>
      <c r="G72" s="123"/>
      <c r="I72" s="417"/>
    </row>
    <row r="73" spans="1:16" x14ac:dyDescent="0.2">
      <c r="B73" s="448"/>
      <c r="C73" s="449"/>
      <c r="D73" s="123"/>
      <c r="E73" s="123"/>
      <c r="F73" s="123"/>
      <c r="G73" s="123"/>
      <c r="I73" s="417"/>
    </row>
    <row r="74" spans="1:16" x14ac:dyDescent="0.2">
      <c r="B74" s="448"/>
      <c r="C74" s="449"/>
      <c r="D74" s="123"/>
      <c r="E74" s="123"/>
      <c r="F74" s="123"/>
      <c r="G74" s="123"/>
      <c r="I74" s="417"/>
    </row>
    <row r="75" spans="1:16" x14ac:dyDescent="0.2">
      <c r="A75" s="96"/>
      <c r="B75" s="448"/>
      <c r="C75" s="449"/>
      <c r="D75" s="123"/>
      <c r="E75" s="123"/>
      <c r="F75" s="123"/>
      <c r="G75" s="123"/>
      <c r="I75" s="417"/>
      <c r="M75" s="93"/>
    </row>
    <row r="76" spans="1:16" x14ac:dyDescent="0.2">
      <c r="B76" s="448"/>
      <c r="C76" s="449"/>
      <c r="D76" s="123"/>
      <c r="E76" s="123"/>
      <c r="F76" s="123"/>
      <c r="G76" s="123"/>
      <c r="I76" s="417"/>
      <c r="M76" s="93"/>
    </row>
    <row r="77" spans="1:16" x14ac:dyDescent="0.2">
      <c r="E77" s="123"/>
      <c r="F77" s="123"/>
      <c r="G77" s="123"/>
    </row>
    <row r="78" spans="1:16" s="429" customFormat="1" ht="10" x14ac:dyDescent="0.2">
      <c r="A78" s="464"/>
      <c r="B78" s="448"/>
      <c r="C78" s="449"/>
      <c r="D78" s="123"/>
      <c r="E78" s="123"/>
      <c r="F78" s="123"/>
      <c r="G78" s="123"/>
      <c r="H78" s="123"/>
      <c r="I78" s="465"/>
      <c r="J78" s="428"/>
      <c r="L78" s="428"/>
      <c r="N78" s="461"/>
    </row>
    <row r="79" spans="1:16" x14ac:dyDescent="0.2">
      <c r="A79" s="96"/>
      <c r="D79" s="123"/>
      <c r="E79" s="123"/>
      <c r="F79" s="123"/>
      <c r="G79" s="123"/>
      <c r="I79" s="465"/>
    </row>
    <row r="80" spans="1:16" x14ac:dyDescent="0.2">
      <c r="P80" s="96"/>
    </row>
    <row r="81" spans="16:16" x14ac:dyDescent="0.2">
      <c r="P81" s="96"/>
    </row>
    <row r="82" spans="16:16" x14ac:dyDescent="0.2">
      <c r="P82" s="96"/>
    </row>
    <row r="83" spans="16:16" x14ac:dyDescent="0.2">
      <c r="P83" s="96"/>
    </row>
    <row r="84" spans="16:16" x14ac:dyDescent="0.2">
      <c r="P84" s="96"/>
    </row>
    <row r="85" spans="16:16" x14ac:dyDescent="0.2">
      <c r="P85" s="96"/>
    </row>
    <row r="86" spans="16:16" x14ac:dyDescent="0.2">
      <c r="P86" s="96"/>
    </row>
  </sheetData>
  <mergeCells count="1">
    <mergeCell ref="B4:D4"/>
  </mergeCells>
  <pageMargins left="0.35" right="0.3" top="0.45" bottom="0.45" header="0.4" footer="0.4"/>
  <pageSetup orientation="portrait" r:id="rId1"/>
  <headerFooter>
    <oddHeader>&amp;C&amp;"Arial,Regular"&amp;7QCYC Income &amp; Expense Less Transfers - YTD Actual vs Budget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FA9B0-28AF-4A2A-95DD-7AB3A3B4D5B2}">
  <sheetPr>
    <tabColor rgb="FF6600FF"/>
  </sheetPr>
  <dimension ref="A1:P76"/>
  <sheetViews>
    <sheetView zoomScale="120" zoomScaleNormal="120" workbookViewId="0">
      <selection activeCell="D11" sqref="D11"/>
    </sheetView>
  </sheetViews>
  <sheetFormatPr defaultColWidth="9.09765625" defaultRowHeight="7.75" x14ac:dyDescent="0.15"/>
  <cols>
    <col min="1" max="1" width="2.5" style="507" customWidth="1"/>
    <col min="2" max="2" width="15.19921875" style="604" customWidth="1"/>
    <col min="3" max="3" width="9.19921875" style="652" customWidth="1"/>
    <col min="4" max="4" width="13.3984375" style="606" customWidth="1"/>
    <col min="5" max="5" width="2.5" style="507" customWidth="1"/>
    <col min="6" max="6" width="4.796875" style="604" customWidth="1"/>
    <col min="7" max="7" width="4.3984375" style="472" customWidth="1"/>
    <col min="8" max="8" width="18.796875" style="604" customWidth="1"/>
    <col min="9" max="9" width="1.796875" style="609" customWidth="1"/>
    <col min="10" max="10" width="9" style="652" customWidth="1"/>
    <col min="11" max="11" width="2.09765625" style="507" customWidth="1"/>
    <col min="12" max="12" width="18.09765625" style="507" customWidth="1"/>
    <col min="13" max="13" width="9" style="652" customWidth="1"/>
    <col min="14" max="14" width="9.09765625" style="652" customWidth="1"/>
    <col min="15" max="15" width="8.59765625" style="652" customWidth="1"/>
    <col min="16" max="16" width="2.5" style="507" customWidth="1"/>
    <col min="17" max="16384" width="9.09765625" style="507"/>
  </cols>
  <sheetData>
    <row r="1" spans="1:16" s="467" customFormat="1" x14ac:dyDescent="0.15">
      <c r="B1" s="468" t="s">
        <v>430</v>
      </c>
      <c r="C1" s="469"/>
      <c r="D1" s="470"/>
      <c r="F1" s="471"/>
      <c r="G1" s="472"/>
      <c r="H1" s="471"/>
      <c r="I1" s="473"/>
      <c r="J1" s="469"/>
      <c r="M1" s="469"/>
      <c r="N1" s="469"/>
      <c r="O1" s="469"/>
    </row>
    <row r="2" spans="1:16" s="474" customFormat="1" ht="11.65" x14ac:dyDescent="0.25">
      <c r="B2" s="475" t="s">
        <v>431</v>
      </c>
      <c r="C2" s="476"/>
      <c r="D2" s="477"/>
      <c r="F2" s="478"/>
      <c r="G2" s="479"/>
      <c r="H2" s="478"/>
      <c r="I2" s="480"/>
      <c r="J2" s="476"/>
      <c r="M2" s="476"/>
      <c r="N2" s="476"/>
      <c r="O2" s="476"/>
    </row>
    <row r="3" spans="1:16" s="481" customFormat="1" ht="10" x14ac:dyDescent="0.2">
      <c r="B3" s="481" t="s">
        <v>432</v>
      </c>
      <c r="C3" s="482"/>
      <c r="D3" s="483">
        <f>'[9]OA To Do &amp; Notes'!E3</f>
        <v>44440</v>
      </c>
      <c r="F3" s="484"/>
      <c r="J3" s="482"/>
      <c r="L3" s="778"/>
      <c r="M3" s="779"/>
      <c r="N3" s="482"/>
      <c r="O3" s="482"/>
    </row>
    <row r="4" spans="1:16" s="467" customFormat="1" x14ac:dyDescent="0.15">
      <c r="B4" s="471"/>
      <c r="C4" s="469"/>
      <c r="D4" s="470"/>
      <c r="G4" s="485"/>
      <c r="I4" s="486"/>
      <c r="J4" s="469"/>
      <c r="M4" s="469"/>
      <c r="N4" s="469"/>
      <c r="O4" s="469"/>
    </row>
    <row r="5" spans="1:16" s="467" customFormat="1" ht="8.35" thickBot="1" x14ac:dyDescent="0.2">
      <c r="B5" s="487"/>
      <c r="C5" s="488"/>
      <c r="D5" s="489"/>
      <c r="F5" s="490"/>
      <c r="G5" s="491"/>
      <c r="H5" s="490"/>
      <c r="I5" s="492"/>
      <c r="J5" s="488"/>
      <c r="L5" s="490"/>
      <c r="M5" s="488"/>
      <c r="N5" s="488"/>
      <c r="O5" s="488"/>
    </row>
    <row r="6" spans="1:16" x14ac:dyDescent="0.15">
      <c r="A6" s="493"/>
      <c r="B6" s="494"/>
      <c r="C6" s="495"/>
      <c r="D6" s="496"/>
      <c r="E6" s="497"/>
      <c r="F6" s="498"/>
      <c r="G6" s="499"/>
      <c r="H6" s="500"/>
      <c r="I6" s="501"/>
      <c r="J6" s="502"/>
      <c r="K6" s="497"/>
      <c r="L6" s="503"/>
      <c r="M6" s="504"/>
      <c r="N6" s="504"/>
      <c r="O6" s="505"/>
      <c r="P6" s="506"/>
    </row>
    <row r="7" spans="1:16" s="511" customFormat="1" ht="9.4499999999999993" x14ac:dyDescent="0.2">
      <c r="A7" s="508"/>
      <c r="B7" s="780" t="s">
        <v>42</v>
      </c>
      <c r="C7" s="781"/>
      <c r="D7" s="782"/>
      <c r="E7" s="509"/>
      <c r="F7" s="783" t="s">
        <v>433</v>
      </c>
      <c r="G7" s="784"/>
      <c r="H7" s="784"/>
      <c r="I7" s="784"/>
      <c r="J7" s="785"/>
      <c r="K7" s="509"/>
      <c r="L7" s="786" t="s">
        <v>434</v>
      </c>
      <c r="M7" s="787"/>
      <c r="N7" s="787"/>
      <c r="O7" s="788"/>
      <c r="P7" s="510"/>
    </row>
    <row r="8" spans="1:16" s="511" customFormat="1" ht="9.4499999999999993" x14ac:dyDescent="0.2">
      <c r="A8" s="508"/>
      <c r="B8" s="789" t="s">
        <v>435</v>
      </c>
      <c r="C8" s="790"/>
      <c r="D8" s="791"/>
      <c r="E8" s="509"/>
      <c r="F8" s="792" t="s">
        <v>436</v>
      </c>
      <c r="G8" s="793"/>
      <c r="H8" s="793"/>
      <c r="I8" s="793"/>
      <c r="J8" s="794"/>
      <c r="K8" s="509"/>
      <c r="L8" s="789" t="str">
        <f>B8</f>
        <v>As of Month Ending 09/30/2021</v>
      </c>
      <c r="M8" s="793"/>
      <c r="N8" s="793"/>
      <c r="O8" s="794"/>
      <c r="P8" s="510"/>
    </row>
    <row r="9" spans="1:16" x14ac:dyDescent="0.15">
      <c r="A9" s="493"/>
      <c r="B9" s="512"/>
      <c r="C9" s="513"/>
      <c r="D9" s="514"/>
      <c r="E9" s="497"/>
      <c r="F9" s="515"/>
      <c r="G9" s="516"/>
      <c r="H9" s="517"/>
      <c r="I9" s="518"/>
      <c r="J9" s="519"/>
      <c r="K9" s="497"/>
      <c r="L9" s="520"/>
      <c r="M9" s="521"/>
      <c r="N9" s="521"/>
      <c r="O9" s="522"/>
      <c r="P9" s="506"/>
    </row>
    <row r="10" spans="1:16" x14ac:dyDescent="0.15">
      <c r="A10" s="493"/>
      <c r="B10" s="523" t="s">
        <v>437</v>
      </c>
      <c r="C10" s="524"/>
      <c r="D10" s="525"/>
      <c r="E10" s="497"/>
      <c r="F10" s="515"/>
      <c r="G10" s="516"/>
      <c r="H10" s="517"/>
      <c r="I10" s="518"/>
      <c r="J10" s="519"/>
      <c r="K10" s="497"/>
      <c r="L10" s="526"/>
      <c r="M10" s="527" t="s">
        <v>103</v>
      </c>
      <c r="N10" s="527" t="s">
        <v>438</v>
      </c>
      <c r="O10" s="528" t="s">
        <v>439</v>
      </c>
      <c r="P10" s="506"/>
    </row>
    <row r="11" spans="1:16" x14ac:dyDescent="0.15">
      <c r="A11" s="493"/>
      <c r="B11" s="512" t="s">
        <v>440</v>
      </c>
      <c r="C11" s="529">
        <f>'[9]Banking &amp; Investments 20-21'!D9</f>
        <v>49989.89</v>
      </c>
      <c r="D11" s="514"/>
      <c r="E11" s="497"/>
      <c r="F11" s="515">
        <v>1048</v>
      </c>
      <c r="G11" s="516"/>
      <c r="H11" s="530" t="s">
        <v>364</v>
      </c>
      <c r="I11" s="531"/>
      <c r="J11" s="532">
        <v>10982</v>
      </c>
      <c r="K11" s="497"/>
      <c r="L11" s="533"/>
      <c r="M11" s="534"/>
      <c r="N11" s="534"/>
      <c r="O11" s="535"/>
      <c r="P11" s="506"/>
    </row>
    <row r="12" spans="1:16" x14ac:dyDescent="0.15">
      <c r="A12" s="493"/>
      <c r="B12" s="512" t="s">
        <v>440</v>
      </c>
      <c r="C12" s="529">
        <v>0</v>
      </c>
      <c r="D12" s="514"/>
      <c r="E12" s="497"/>
      <c r="F12" s="515">
        <v>1031</v>
      </c>
      <c r="G12" s="516"/>
      <c r="H12" s="530" t="s">
        <v>365</v>
      </c>
      <c r="I12" s="531"/>
      <c r="J12" s="532">
        <v>11872.03</v>
      </c>
      <c r="K12" s="497"/>
      <c r="L12" s="526" t="s">
        <v>441</v>
      </c>
      <c r="M12" s="534"/>
      <c r="N12" s="521"/>
      <c r="O12" s="522"/>
      <c r="P12" s="506"/>
    </row>
    <row r="13" spans="1:16" x14ac:dyDescent="0.15">
      <c r="A13" s="493"/>
      <c r="B13" s="512" t="s">
        <v>442</v>
      </c>
      <c r="C13" s="529">
        <f>'[9]Banking &amp; Investments 20-21'!D16</f>
        <v>133761.62</v>
      </c>
      <c r="D13" s="514"/>
      <c r="E13" s="497"/>
      <c r="F13" s="515">
        <v>1024</v>
      </c>
      <c r="G13" s="516" t="s">
        <v>443</v>
      </c>
      <c r="H13" s="530" t="s">
        <v>367</v>
      </c>
      <c r="I13" s="531"/>
      <c r="J13" s="532">
        <v>28011.06</v>
      </c>
      <c r="K13" s="497"/>
      <c r="L13" s="533" t="s">
        <v>444</v>
      </c>
      <c r="M13" s="536"/>
      <c r="N13" s="536"/>
      <c r="O13" s="537"/>
      <c r="P13" s="506"/>
    </row>
    <row r="14" spans="1:16" x14ac:dyDescent="0.15">
      <c r="A14" s="493"/>
      <c r="B14" s="512" t="s">
        <v>445</v>
      </c>
      <c r="C14" s="529">
        <f>'[9]Banking &amp; Investments 20-21'!D21</f>
        <v>35231.97</v>
      </c>
      <c r="D14" s="514"/>
      <c r="E14" s="497"/>
      <c r="F14" s="515">
        <v>1030</v>
      </c>
      <c r="G14" s="516"/>
      <c r="H14" s="530" t="s">
        <v>369</v>
      </c>
      <c r="I14" s="531"/>
      <c r="J14" s="532">
        <v>1400</v>
      </c>
      <c r="K14" s="497"/>
      <c r="L14" s="520" t="s">
        <v>446</v>
      </c>
      <c r="M14" s="536">
        <v>0</v>
      </c>
      <c r="N14" s="536">
        <v>0</v>
      </c>
      <c r="O14" s="537">
        <f>M14+N14</f>
        <v>0</v>
      </c>
      <c r="P14" s="506"/>
    </row>
    <row r="15" spans="1:16" x14ac:dyDescent="0.15">
      <c r="A15" s="493"/>
      <c r="B15" s="512" t="s">
        <v>447</v>
      </c>
      <c r="C15" s="529">
        <f>'[9]Banking &amp; Investments 20-21'!D26</f>
        <v>242346.23</v>
      </c>
      <c r="D15" s="514"/>
      <c r="E15" s="497"/>
      <c r="F15" s="515">
        <v>1036</v>
      </c>
      <c r="G15" s="516" t="s">
        <v>443</v>
      </c>
      <c r="H15" s="530" t="s">
        <v>375</v>
      </c>
      <c r="I15" s="531"/>
      <c r="J15" s="532">
        <v>23137.97</v>
      </c>
      <c r="K15" s="497"/>
      <c r="L15" s="520" t="s">
        <v>448</v>
      </c>
      <c r="M15" s="536">
        <v>15000</v>
      </c>
      <c r="N15" s="536">
        <v>-6988.94</v>
      </c>
      <c r="O15" s="537">
        <f t="shared" ref="O15:O17" si="0">M15+N15</f>
        <v>8011.06</v>
      </c>
      <c r="P15" s="506"/>
    </row>
    <row r="16" spans="1:16" x14ac:dyDescent="0.15">
      <c r="A16" s="493"/>
      <c r="B16" s="512" t="s">
        <v>449</v>
      </c>
      <c r="C16" s="529">
        <f>'[9]Banking &amp; Investments 20-21'!D31</f>
        <v>246484.33</v>
      </c>
      <c r="D16" s="514"/>
      <c r="E16" s="497"/>
      <c r="F16" s="515">
        <v>1034</v>
      </c>
      <c r="G16" s="516"/>
      <c r="H16" s="530" t="s">
        <v>371</v>
      </c>
      <c r="I16" s="531"/>
      <c r="J16" s="532">
        <v>666939.18000000005</v>
      </c>
      <c r="K16" s="497"/>
      <c r="L16" s="520" t="s">
        <v>450</v>
      </c>
      <c r="M16" s="536">
        <v>0</v>
      </c>
      <c r="N16" s="536">
        <v>0</v>
      </c>
      <c r="O16" s="537">
        <f t="shared" si="0"/>
        <v>0</v>
      </c>
      <c r="P16" s="506"/>
    </row>
    <row r="17" spans="1:16" x14ac:dyDescent="0.15">
      <c r="A17" s="493"/>
      <c r="B17" s="538" t="s">
        <v>451</v>
      </c>
      <c r="C17" s="539">
        <f>SUM(C11:C16)</f>
        <v>707814.04</v>
      </c>
      <c r="D17" s="540"/>
      <c r="E17" s="497"/>
      <c r="F17" s="515">
        <v>1035</v>
      </c>
      <c r="G17" s="516"/>
      <c r="H17" s="530" t="s">
        <v>373</v>
      </c>
      <c r="I17" s="531"/>
      <c r="J17" s="532">
        <v>51434.3</v>
      </c>
      <c r="K17" s="497"/>
      <c r="L17" s="520" t="s">
        <v>452</v>
      </c>
      <c r="M17" s="536">
        <v>20000</v>
      </c>
      <c r="N17" s="536">
        <v>0</v>
      </c>
      <c r="O17" s="537">
        <f t="shared" si="0"/>
        <v>20000</v>
      </c>
      <c r="P17" s="506"/>
    </row>
    <row r="18" spans="1:16" x14ac:dyDescent="0.15">
      <c r="A18" s="493"/>
      <c r="B18" s="512"/>
      <c r="C18" s="529"/>
      <c r="D18" s="514"/>
      <c r="E18" s="497"/>
      <c r="F18" s="515">
        <v>1045</v>
      </c>
      <c r="G18" s="516" t="s">
        <v>443</v>
      </c>
      <c r="H18" s="530" t="s">
        <v>377</v>
      </c>
      <c r="I18" s="531"/>
      <c r="J18" s="532">
        <v>-45239.22</v>
      </c>
      <c r="K18" s="497"/>
      <c r="L18" s="533" t="s">
        <v>453</v>
      </c>
      <c r="M18" s="541">
        <f>SUM(M14:M17)</f>
        <v>35000</v>
      </c>
      <c r="N18" s="541">
        <f t="shared" ref="N18:O18" si="1">SUM(N14:N17)</f>
        <v>-6988.94</v>
      </c>
      <c r="O18" s="542">
        <f t="shared" si="1"/>
        <v>28011.06</v>
      </c>
      <c r="P18" s="506"/>
    </row>
    <row r="19" spans="1:16" x14ac:dyDescent="0.15">
      <c r="A19" s="493"/>
      <c r="B19" s="512"/>
      <c r="C19" s="529"/>
      <c r="D19" s="514"/>
      <c r="E19" s="497"/>
      <c r="F19" s="515">
        <v>1049</v>
      </c>
      <c r="G19" s="516" t="s">
        <v>443</v>
      </c>
      <c r="H19" s="530" t="s">
        <v>379</v>
      </c>
      <c r="I19" s="531"/>
      <c r="J19" s="532">
        <v>24729.59</v>
      </c>
      <c r="K19" s="497"/>
      <c r="L19" s="520"/>
      <c r="M19" s="536"/>
      <c r="N19" s="536"/>
      <c r="O19" s="537"/>
      <c r="P19" s="506"/>
    </row>
    <row r="20" spans="1:16" x14ac:dyDescent="0.15">
      <c r="A20" s="493"/>
      <c r="B20" s="523" t="s">
        <v>454</v>
      </c>
      <c r="C20" s="543"/>
      <c r="D20" s="525"/>
      <c r="E20" s="497"/>
      <c r="F20" s="515">
        <v>1050</v>
      </c>
      <c r="G20" s="516" t="s">
        <v>443</v>
      </c>
      <c r="H20" s="530" t="s">
        <v>381</v>
      </c>
      <c r="I20" s="531"/>
      <c r="J20" s="532">
        <v>0</v>
      </c>
      <c r="K20" s="497"/>
      <c r="L20" s="533" t="s">
        <v>413</v>
      </c>
      <c r="M20" s="536">
        <v>0</v>
      </c>
      <c r="N20" s="536">
        <v>0</v>
      </c>
      <c r="O20" s="537">
        <f>N20-M20</f>
        <v>0</v>
      </c>
      <c r="P20" s="506"/>
    </row>
    <row r="21" spans="1:16" x14ac:dyDescent="0.15">
      <c r="A21" s="493"/>
      <c r="B21" s="512" t="s">
        <v>455</v>
      </c>
      <c r="C21" s="529">
        <f>'[9]Banking &amp; Investments 20-21'!D73</f>
        <v>3000</v>
      </c>
      <c r="D21" s="514"/>
      <c r="E21" s="497"/>
      <c r="F21" s="544"/>
      <c r="G21" s="545"/>
      <c r="H21" s="546" t="s">
        <v>456</v>
      </c>
      <c r="I21" s="547"/>
      <c r="J21" s="548">
        <f>SUM(J11:J20)</f>
        <v>773266.91</v>
      </c>
      <c r="K21" s="497"/>
      <c r="L21" s="533" t="s">
        <v>391</v>
      </c>
      <c r="M21" s="536"/>
      <c r="N21" s="536"/>
      <c r="O21" s="537"/>
      <c r="P21" s="506"/>
    </row>
    <row r="22" spans="1:16" x14ac:dyDescent="0.15">
      <c r="A22" s="493"/>
      <c r="B22" s="512" t="s">
        <v>457</v>
      </c>
      <c r="C22" s="529">
        <f>'[9]Banking &amp; Investments 20-21'!D72</f>
        <v>8361.19</v>
      </c>
      <c r="D22" s="514"/>
      <c r="E22" s="497"/>
      <c r="F22" s="549"/>
      <c r="G22" s="550"/>
      <c r="H22" s="551"/>
      <c r="I22" s="552"/>
      <c r="J22" s="553"/>
      <c r="K22" s="497"/>
      <c r="L22" s="520" t="s">
        <v>458</v>
      </c>
      <c r="M22" s="536">
        <v>7000</v>
      </c>
      <c r="N22" s="536">
        <v>0</v>
      </c>
      <c r="O22" s="537">
        <f t="shared" ref="O22:O24" si="2">M22+N22</f>
        <v>7000</v>
      </c>
      <c r="P22" s="506"/>
    </row>
    <row r="23" spans="1:16" x14ac:dyDescent="0.15">
      <c r="A23" s="493"/>
      <c r="B23" s="538" t="s">
        <v>459</v>
      </c>
      <c r="C23" s="539">
        <f>SUM(C21:C22)</f>
        <v>11361.19</v>
      </c>
      <c r="D23" s="554"/>
      <c r="E23" s="497"/>
      <c r="F23" s="549"/>
      <c r="G23" s="550"/>
      <c r="H23" s="551"/>
      <c r="I23" s="552"/>
      <c r="J23" s="553"/>
      <c r="K23" s="497"/>
      <c r="L23" s="555" t="s">
        <v>460</v>
      </c>
      <c r="M23" s="536">
        <v>6000</v>
      </c>
      <c r="N23" s="536">
        <v>-3270.41</v>
      </c>
      <c r="O23" s="537">
        <f t="shared" si="2"/>
        <v>2729.59</v>
      </c>
      <c r="P23" s="506"/>
    </row>
    <row r="24" spans="1:16" x14ac:dyDescent="0.15">
      <c r="A24" s="493"/>
      <c r="B24" s="512"/>
      <c r="C24" s="529"/>
      <c r="D24" s="514"/>
      <c r="E24" s="497"/>
      <c r="F24" s="556"/>
      <c r="G24" s="557"/>
      <c r="H24" s="558" t="s">
        <v>461</v>
      </c>
      <c r="I24" s="559"/>
      <c r="J24" s="560">
        <f>J16</f>
        <v>666939.18000000005</v>
      </c>
      <c r="K24" s="497"/>
      <c r="L24" s="520" t="s">
        <v>462</v>
      </c>
      <c r="M24" s="536">
        <v>10000</v>
      </c>
      <c r="N24" s="536">
        <v>0</v>
      </c>
      <c r="O24" s="537">
        <f t="shared" si="2"/>
        <v>10000</v>
      </c>
      <c r="P24" s="506"/>
    </row>
    <row r="25" spans="1:16" x14ac:dyDescent="0.15">
      <c r="A25" s="493"/>
      <c r="B25" s="512"/>
      <c r="C25" s="529"/>
      <c r="D25" s="514"/>
      <c r="E25" s="497"/>
      <c r="F25" s="556"/>
      <c r="G25" s="557" t="s">
        <v>463</v>
      </c>
      <c r="H25" s="558" t="s">
        <v>464</v>
      </c>
      <c r="I25" s="559"/>
      <c r="J25" s="560">
        <f>SUM(J13+J15+J18+J19+J20)</f>
        <v>30639.399999999998</v>
      </c>
      <c r="K25" s="497"/>
      <c r="L25" s="533" t="s">
        <v>465</v>
      </c>
      <c r="M25" s="541">
        <f>SUM(M22:M24)</f>
        <v>23000</v>
      </c>
      <c r="N25" s="541">
        <f>SUM(N22:N24)</f>
        <v>-3270.41</v>
      </c>
      <c r="O25" s="542">
        <f>SUM(O22:O24)</f>
        <v>19729.59</v>
      </c>
      <c r="P25" s="506"/>
    </row>
    <row r="26" spans="1:16" x14ac:dyDescent="0.15">
      <c r="A26" s="493"/>
      <c r="B26" s="523" t="s">
        <v>466</v>
      </c>
      <c r="C26" s="543"/>
      <c r="D26" s="525"/>
      <c r="E26" s="497"/>
      <c r="F26" s="556"/>
      <c r="G26" s="557"/>
      <c r="H26" s="558" t="s">
        <v>467</v>
      </c>
      <c r="I26" s="559"/>
      <c r="J26" s="560">
        <f>SUM(J11+J12+J14+J17)</f>
        <v>75688.33</v>
      </c>
      <c r="K26" s="497"/>
      <c r="L26" s="520"/>
      <c r="M26" s="536"/>
      <c r="N26" s="536"/>
      <c r="O26" s="537"/>
      <c r="P26" s="506"/>
    </row>
    <row r="27" spans="1:16" x14ac:dyDescent="0.15">
      <c r="A27" s="493"/>
      <c r="B27" s="512" t="s">
        <v>468</v>
      </c>
      <c r="C27" s="529">
        <v>0</v>
      </c>
      <c r="D27" s="514"/>
      <c r="E27" s="497"/>
      <c r="F27" s="544"/>
      <c r="G27" s="561"/>
      <c r="H27" s="546" t="s">
        <v>469</v>
      </c>
      <c r="I27" s="547"/>
      <c r="J27" s="548">
        <f>SUM(J24:J26)</f>
        <v>773266.91</v>
      </c>
      <c r="K27" s="497"/>
      <c r="L27" s="533" t="s">
        <v>470</v>
      </c>
      <c r="M27" s="541">
        <f>SUM(M18+M25)</f>
        <v>58000</v>
      </c>
      <c r="N27" s="541">
        <f>SUM(N18+N25)</f>
        <v>-10259.349999999999</v>
      </c>
      <c r="O27" s="542">
        <f>SUM(O18+O25)</f>
        <v>47740.65</v>
      </c>
      <c r="P27" s="506"/>
    </row>
    <row r="28" spans="1:16" x14ac:dyDescent="0.15">
      <c r="A28" s="493"/>
      <c r="B28" s="512" t="s">
        <v>471</v>
      </c>
      <c r="C28" s="529">
        <v>0</v>
      </c>
      <c r="D28" s="514"/>
      <c r="E28" s="497"/>
      <c r="F28" s="515"/>
      <c r="G28" s="516"/>
      <c r="H28" s="530"/>
      <c r="I28" s="531"/>
      <c r="J28" s="532"/>
      <c r="K28" s="497"/>
      <c r="L28" s="520"/>
      <c r="M28" s="536"/>
      <c r="N28" s="536"/>
      <c r="O28" s="537"/>
      <c r="P28" s="506"/>
    </row>
    <row r="29" spans="1:16" x14ac:dyDescent="0.15">
      <c r="A29" s="493"/>
      <c r="B29" s="538" t="s">
        <v>472</v>
      </c>
      <c r="C29" s="539">
        <f>SUM(C27:C28)</f>
        <v>0</v>
      </c>
      <c r="D29" s="554"/>
      <c r="E29" s="497"/>
      <c r="F29" s="804" t="s">
        <v>473</v>
      </c>
      <c r="G29" s="805"/>
      <c r="H29" s="805"/>
      <c r="I29" s="805"/>
      <c r="J29" s="806"/>
      <c r="K29" s="497"/>
      <c r="L29" s="526" t="s">
        <v>474</v>
      </c>
      <c r="M29" s="541">
        <v>95000</v>
      </c>
      <c r="N29" s="541">
        <v>-140239.22</v>
      </c>
      <c r="O29" s="542">
        <f t="shared" ref="O29" si="3">M29+N29</f>
        <v>-45239.22</v>
      </c>
      <c r="P29" s="506"/>
    </row>
    <row r="30" spans="1:16" x14ac:dyDescent="0.15">
      <c r="A30" s="493"/>
      <c r="B30" s="512"/>
      <c r="C30" s="529"/>
      <c r="D30" s="514"/>
      <c r="E30" s="497"/>
      <c r="F30" s="562"/>
      <c r="G30" s="563"/>
      <c r="H30" s="564"/>
      <c r="I30" s="565"/>
      <c r="J30" s="566"/>
      <c r="K30" s="497"/>
      <c r="L30" s="520"/>
      <c r="M30" s="536"/>
      <c r="N30" s="536"/>
      <c r="O30" s="537"/>
      <c r="P30" s="506"/>
    </row>
    <row r="31" spans="1:16" x14ac:dyDescent="0.15">
      <c r="A31" s="493"/>
      <c r="B31" s="512"/>
      <c r="C31" s="529"/>
      <c r="D31" s="514"/>
      <c r="E31" s="497"/>
      <c r="F31" s="562"/>
      <c r="G31" s="563"/>
      <c r="H31" s="564"/>
      <c r="I31" s="565"/>
      <c r="J31" s="566"/>
      <c r="K31" s="497"/>
      <c r="L31" s="526" t="s">
        <v>475</v>
      </c>
      <c r="M31" s="567">
        <f>SUM(M27+M29)</f>
        <v>153000</v>
      </c>
      <c r="N31" s="567">
        <f>SUM(N27+N29)</f>
        <v>-150498.57</v>
      </c>
      <c r="O31" s="568">
        <f>SUM(O27+O29)</f>
        <v>2501.4300000000003</v>
      </c>
      <c r="P31" s="506"/>
    </row>
    <row r="32" spans="1:16" x14ac:dyDescent="0.15">
      <c r="A32" s="493"/>
      <c r="B32" s="523" t="s">
        <v>476</v>
      </c>
      <c r="C32" s="543"/>
      <c r="D32" s="525"/>
      <c r="E32" s="497"/>
      <c r="F32" s="569">
        <v>1049</v>
      </c>
      <c r="G32" s="516"/>
      <c r="H32" s="807" t="s">
        <v>477</v>
      </c>
      <c r="I32" s="807"/>
      <c r="J32" s="808"/>
      <c r="K32" s="497"/>
      <c r="L32" s="520"/>
      <c r="M32" s="536"/>
      <c r="N32" s="536"/>
      <c r="O32" s="537"/>
      <c r="P32" s="506"/>
    </row>
    <row r="33" spans="1:16" s="576" customFormat="1" x14ac:dyDescent="0.15">
      <c r="A33" s="570"/>
      <c r="B33" s="512" t="s">
        <v>328</v>
      </c>
      <c r="C33" s="529">
        <f>SUM(C17+C27)</f>
        <v>707814.04</v>
      </c>
      <c r="D33" s="514"/>
      <c r="E33" s="571"/>
      <c r="F33" s="515">
        <v>1049.0999999999999</v>
      </c>
      <c r="G33" s="516" t="s">
        <v>443</v>
      </c>
      <c r="H33" s="530" t="s">
        <v>478</v>
      </c>
      <c r="I33" s="531"/>
      <c r="J33" s="532">
        <v>5000</v>
      </c>
      <c r="K33" s="571"/>
      <c r="L33" s="572"/>
      <c r="M33" s="573"/>
      <c r="N33" s="573"/>
      <c r="O33" s="574"/>
      <c r="P33" s="575"/>
    </row>
    <row r="34" spans="1:16" s="576" customFormat="1" x14ac:dyDescent="0.15">
      <c r="A34" s="570"/>
      <c r="B34" s="512" t="s">
        <v>347</v>
      </c>
      <c r="C34" s="529">
        <f>SUM(C21+C28)</f>
        <v>3000</v>
      </c>
      <c r="D34" s="514"/>
      <c r="E34" s="571"/>
      <c r="F34" s="515">
        <v>1049.2</v>
      </c>
      <c r="G34" s="516" t="s">
        <v>443</v>
      </c>
      <c r="H34" s="530" t="s">
        <v>479</v>
      </c>
      <c r="I34" s="531"/>
      <c r="J34" s="532">
        <v>7000</v>
      </c>
      <c r="K34" s="571"/>
      <c r="L34" s="577" t="s">
        <v>480</v>
      </c>
      <c r="M34" s="578"/>
      <c r="N34" s="578"/>
      <c r="O34" s="579"/>
      <c r="P34" s="575"/>
    </row>
    <row r="35" spans="1:16" s="576" customFormat="1" x14ac:dyDescent="0.15">
      <c r="A35" s="570"/>
      <c r="B35" s="538" t="s">
        <v>481</v>
      </c>
      <c r="C35" s="539">
        <f>SUM(C33:C34)</f>
        <v>710814.04</v>
      </c>
      <c r="D35" s="554"/>
      <c r="E35" s="571"/>
      <c r="F35" s="515">
        <v>1049.3</v>
      </c>
      <c r="G35" s="516" t="s">
        <v>443</v>
      </c>
      <c r="H35" s="530" t="s">
        <v>482</v>
      </c>
      <c r="I35" s="531"/>
      <c r="J35" s="532">
        <v>2729.59</v>
      </c>
      <c r="K35" s="571"/>
      <c r="L35" s="580" t="s">
        <v>483</v>
      </c>
      <c r="M35" s="581"/>
      <c r="N35" s="581">
        <f>N31</f>
        <v>-150498.57</v>
      </c>
      <c r="O35" s="579"/>
      <c r="P35" s="575"/>
    </row>
    <row r="36" spans="1:16" s="576" customFormat="1" x14ac:dyDescent="0.15">
      <c r="A36" s="570"/>
      <c r="B36" s="512"/>
      <c r="C36" s="529"/>
      <c r="D36" s="514"/>
      <c r="E36" s="571"/>
      <c r="F36" s="515">
        <v>1049.4000000000001</v>
      </c>
      <c r="G36" s="516" t="s">
        <v>443</v>
      </c>
      <c r="H36" s="530" t="s">
        <v>484</v>
      </c>
      <c r="I36" s="531"/>
      <c r="J36" s="532">
        <v>10000</v>
      </c>
      <c r="K36" s="571"/>
      <c r="L36" s="580" t="s">
        <v>485</v>
      </c>
      <c r="M36" s="581"/>
      <c r="N36" s="581">
        <f>SUM(N56+N57+N58)</f>
        <v>-490384.67</v>
      </c>
      <c r="O36" s="579"/>
      <c r="P36" s="575"/>
    </row>
    <row r="37" spans="1:16" s="576" customFormat="1" x14ac:dyDescent="0.15">
      <c r="A37" s="570"/>
      <c r="B37" s="512"/>
      <c r="C37" s="529"/>
      <c r="D37" s="514"/>
      <c r="E37" s="571"/>
      <c r="F37" s="515"/>
      <c r="G37" s="516" t="s">
        <v>443</v>
      </c>
      <c r="H37" s="551" t="s">
        <v>486</v>
      </c>
      <c r="I37" s="552"/>
      <c r="J37" s="553">
        <f>SUM(J33:J36)</f>
        <v>24729.59</v>
      </c>
      <c r="K37" s="571"/>
      <c r="L37" s="577" t="s">
        <v>487</v>
      </c>
      <c r="M37" s="578"/>
      <c r="N37" s="578">
        <f>SUM(N35:N36)</f>
        <v>-640883.24</v>
      </c>
      <c r="O37" s="579"/>
      <c r="P37" s="575"/>
    </row>
    <row r="38" spans="1:16" s="576" customFormat="1" x14ac:dyDescent="0.15">
      <c r="A38" s="570"/>
      <c r="B38" s="512"/>
      <c r="C38" s="529"/>
      <c r="D38" s="514"/>
      <c r="E38" s="571"/>
      <c r="F38" s="515"/>
      <c r="G38" s="516"/>
      <c r="H38" s="530"/>
      <c r="I38" s="531"/>
      <c r="J38" s="532"/>
      <c r="K38" s="571"/>
      <c r="L38" s="577"/>
      <c r="M38" s="578"/>
      <c r="N38" s="578"/>
      <c r="O38" s="579"/>
      <c r="P38" s="575"/>
    </row>
    <row r="39" spans="1:16" s="576" customFormat="1" x14ac:dyDescent="0.15">
      <c r="A39" s="570"/>
      <c r="B39" s="809" t="s">
        <v>488</v>
      </c>
      <c r="C39" s="810"/>
      <c r="D39" s="811"/>
      <c r="E39" s="571"/>
      <c r="F39" s="515"/>
      <c r="G39" s="516"/>
      <c r="H39" s="517"/>
      <c r="I39" s="518"/>
      <c r="J39" s="519"/>
      <c r="K39" s="571"/>
      <c r="L39" s="520"/>
      <c r="M39" s="536"/>
      <c r="N39" s="536"/>
      <c r="O39" s="537"/>
      <c r="P39" s="575"/>
    </row>
    <row r="40" spans="1:16" s="576" customFormat="1" x14ac:dyDescent="0.15">
      <c r="A40" s="570"/>
      <c r="B40" s="795" t="s">
        <v>489</v>
      </c>
      <c r="C40" s="796"/>
      <c r="D40" s="797"/>
      <c r="E40" s="571"/>
      <c r="F40" s="812" t="s">
        <v>490</v>
      </c>
      <c r="G40" s="813"/>
      <c r="H40" s="813"/>
      <c r="I40" s="813"/>
      <c r="J40" s="814"/>
      <c r="K40" s="571"/>
      <c r="L40" s="582" t="s">
        <v>491</v>
      </c>
      <c r="M40" s="529"/>
      <c r="N40" s="529"/>
      <c r="O40" s="583"/>
      <c r="P40" s="575"/>
    </row>
    <row r="41" spans="1:16" s="576" customFormat="1" x14ac:dyDescent="0.15">
      <c r="A41" s="570"/>
      <c r="B41" s="512"/>
      <c r="C41" s="529"/>
      <c r="D41" s="514"/>
      <c r="E41" s="571"/>
      <c r="F41" s="812" t="s">
        <v>492</v>
      </c>
      <c r="G41" s="813"/>
      <c r="H41" s="813"/>
      <c r="I41" s="813"/>
      <c r="J41" s="814"/>
      <c r="K41" s="571"/>
      <c r="L41" s="584" t="s">
        <v>493</v>
      </c>
      <c r="M41" s="541">
        <v>105188</v>
      </c>
      <c r="N41" s="541">
        <v>-73422.740000000005</v>
      </c>
      <c r="O41" s="542">
        <f t="shared" ref="O41" si="4">M41+N41</f>
        <v>31765.259999999995</v>
      </c>
      <c r="P41" s="575"/>
    </row>
    <row r="42" spans="1:16" s="576" customFormat="1" x14ac:dyDescent="0.15">
      <c r="A42" s="570"/>
      <c r="B42" s="795" t="s">
        <v>494</v>
      </c>
      <c r="C42" s="796"/>
      <c r="D42" s="797"/>
      <c r="E42" s="571"/>
      <c r="F42" s="798" t="s">
        <v>495</v>
      </c>
      <c r="G42" s="799"/>
      <c r="H42" s="799"/>
      <c r="I42" s="799"/>
      <c r="J42" s="800"/>
      <c r="K42" s="571"/>
      <c r="L42" s="585"/>
      <c r="M42" s="536"/>
      <c r="N42" s="536"/>
      <c r="O42" s="537"/>
      <c r="P42" s="575"/>
    </row>
    <row r="43" spans="1:16" s="576" customFormat="1" x14ac:dyDescent="0.15">
      <c r="A43" s="570"/>
      <c r="B43" s="512" t="s">
        <v>496</v>
      </c>
      <c r="C43" s="529"/>
      <c r="D43" s="514"/>
      <c r="E43" s="571"/>
      <c r="F43" s="798"/>
      <c r="G43" s="799"/>
      <c r="H43" s="799"/>
      <c r="I43" s="799"/>
      <c r="J43" s="800"/>
      <c r="K43" s="571"/>
      <c r="L43" s="582" t="s">
        <v>90</v>
      </c>
      <c r="M43" s="567"/>
      <c r="N43" s="567"/>
      <c r="O43" s="568"/>
      <c r="P43" s="575"/>
    </row>
    <row r="44" spans="1:16" s="576" customFormat="1" ht="11.65" customHeight="1" x14ac:dyDescent="0.15">
      <c r="A44" s="570"/>
      <c r="B44" s="512"/>
      <c r="C44" s="529"/>
      <c r="D44" s="514"/>
      <c r="E44" s="571"/>
      <c r="F44" s="586"/>
      <c r="G44" s="587"/>
      <c r="H44" s="588"/>
      <c r="I44" s="531"/>
      <c r="J44" s="589"/>
      <c r="K44" s="571"/>
      <c r="L44" s="585" t="s">
        <v>497</v>
      </c>
      <c r="M44" s="536">
        <v>50000</v>
      </c>
      <c r="N44" s="536">
        <v>0</v>
      </c>
      <c r="O44" s="537">
        <f>M44+N44</f>
        <v>50000</v>
      </c>
      <c r="P44" s="575"/>
    </row>
    <row r="45" spans="1:16" ht="18.850000000000001" customHeight="1" thickBot="1" x14ac:dyDescent="0.2">
      <c r="A45" s="570"/>
      <c r="B45" s="801" t="s">
        <v>498</v>
      </c>
      <c r="C45" s="802"/>
      <c r="D45" s="803"/>
      <c r="E45" s="571"/>
      <c r="F45" s="590"/>
      <c r="G45" s="591"/>
      <c r="H45" s="592"/>
      <c r="I45" s="593"/>
      <c r="J45" s="594"/>
      <c r="K45" s="571"/>
      <c r="L45" s="585"/>
      <c r="M45" s="536"/>
      <c r="N45" s="536"/>
      <c r="O45" s="537"/>
      <c r="P45" s="575"/>
    </row>
    <row r="46" spans="1:16" s="467" customFormat="1" ht="15.55" x14ac:dyDescent="0.15">
      <c r="A46" s="570"/>
      <c r="B46" s="595"/>
      <c r="C46" s="596"/>
      <c r="D46" s="597"/>
      <c r="E46" s="571"/>
      <c r="F46" s="598"/>
      <c r="G46" s="599"/>
      <c r="H46" s="600"/>
      <c r="I46" s="601"/>
      <c r="J46" s="602"/>
      <c r="K46" s="571"/>
      <c r="L46" s="603" t="s">
        <v>499</v>
      </c>
      <c r="M46" s="536">
        <v>105188</v>
      </c>
      <c r="N46" s="536">
        <v>0</v>
      </c>
      <c r="O46" s="537">
        <f t="shared" ref="O46:O52" si="5">M46+N46</f>
        <v>105188</v>
      </c>
      <c r="P46" s="575"/>
    </row>
    <row r="47" spans="1:16" s="467" customFormat="1" x14ac:dyDescent="0.15">
      <c r="A47" s="576"/>
      <c r="B47" s="595"/>
      <c r="C47" s="596"/>
      <c r="D47" s="597"/>
      <c r="E47" s="576"/>
      <c r="F47" s="598"/>
      <c r="G47" s="599"/>
      <c r="H47" s="600"/>
      <c r="I47" s="601"/>
      <c r="J47" s="602"/>
      <c r="K47" s="570"/>
      <c r="L47" s="603"/>
      <c r="M47" s="536"/>
      <c r="N47" s="536"/>
      <c r="O47" s="537"/>
      <c r="P47" s="575"/>
    </row>
    <row r="48" spans="1:16" s="467" customFormat="1" ht="8.35" thickBot="1" x14ac:dyDescent="0.2">
      <c r="A48" s="576"/>
      <c r="B48" s="604"/>
      <c r="C48" s="605"/>
      <c r="D48" s="606"/>
      <c r="E48" s="576"/>
      <c r="F48" s="576"/>
      <c r="G48" s="607"/>
      <c r="H48" s="608"/>
      <c r="I48" s="609"/>
      <c r="J48" s="610"/>
      <c r="K48" s="570"/>
      <c r="L48" s="603"/>
      <c r="M48" s="536"/>
      <c r="N48" s="536"/>
      <c r="O48" s="537"/>
      <c r="P48" s="575"/>
    </row>
    <row r="49" spans="1:16" s="467" customFormat="1" ht="15.55" x14ac:dyDescent="0.15">
      <c r="A49" s="611"/>
      <c r="B49" s="612"/>
      <c r="C49" s="613"/>
      <c r="D49" s="614"/>
      <c r="E49" s="614"/>
      <c r="F49" s="614"/>
      <c r="G49" s="615"/>
      <c r="H49" s="616"/>
      <c r="I49" s="617"/>
      <c r="J49" s="618"/>
      <c r="K49" s="570"/>
      <c r="L49" s="603" t="s">
        <v>500</v>
      </c>
      <c r="M49" s="536">
        <v>5000</v>
      </c>
      <c r="N49" s="536">
        <v>0</v>
      </c>
      <c r="O49" s="537">
        <f t="shared" si="5"/>
        <v>5000</v>
      </c>
      <c r="P49" s="575"/>
    </row>
    <row r="50" spans="1:16" s="467" customFormat="1" ht="16.100000000000001" x14ac:dyDescent="0.2">
      <c r="A50" s="619"/>
      <c r="B50" s="620" t="s">
        <v>501</v>
      </c>
      <c r="C50" s="621"/>
      <c r="D50" s="622"/>
      <c r="E50" s="622"/>
      <c r="F50" s="622"/>
      <c r="G50" s="623"/>
      <c r="H50" s="624"/>
      <c r="I50" s="625"/>
      <c r="J50" s="626"/>
      <c r="K50" s="571"/>
      <c r="L50" s="603" t="s">
        <v>502</v>
      </c>
      <c r="M50" s="536">
        <v>66000</v>
      </c>
      <c r="N50" s="536">
        <v>0</v>
      </c>
      <c r="O50" s="537">
        <f t="shared" si="5"/>
        <v>66000</v>
      </c>
      <c r="P50" s="575"/>
    </row>
    <row r="51" spans="1:16" s="467" customFormat="1" x14ac:dyDescent="0.15">
      <c r="A51" s="619"/>
      <c r="B51" s="627" t="s">
        <v>503</v>
      </c>
      <c r="C51" s="628"/>
      <c r="D51" s="629"/>
      <c r="E51" s="629"/>
      <c r="F51" s="629"/>
      <c r="G51" s="630"/>
      <c r="H51" s="629"/>
      <c r="I51" s="631"/>
      <c r="J51" s="632">
        <f>C17</f>
        <v>707814.04</v>
      </c>
      <c r="K51" s="571"/>
      <c r="L51" s="603" t="s">
        <v>504</v>
      </c>
      <c r="M51" s="536">
        <v>207976.97</v>
      </c>
      <c r="N51" s="536">
        <v>0</v>
      </c>
      <c r="O51" s="537">
        <f t="shared" si="5"/>
        <v>207976.97</v>
      </c>
      <c r="P51" s="575"/>
    </row>
    <row r="52" spans="1:16" s="467" customFormat="1" x14ac:dyDescent="0.15">
      <c r="A52" s="619"/>
      <c r="B52" s="627" t="s">
        <v>505</v>
      </c>
      <c r="C52" s="628"/>
      <c r="D52" s="629"/>
      <c r="E52" s="629"/>
      <c r="F52" s="629"/>
      <c r="G52" s="630"/>
      <c r="H52" s="629"/>
      <c r="I52" s="631"/>
      <c r="J52" s="632">
        <f>J21</f>
        <v>773266.91</v>
      </c>
      <c r="K52" s="571"/>
      <c r="L52" s="603" t="s">
        <v>506</v>
      </c>
      <c r="M52" s="536">
        <v>0</v>
      </c>
      <c r="N52" s="541">
        <v>-306959.65000000002</v>
      </c>
      <c r="O52" s="537">
        <f t="shared" si="5"/>
        <v>-306959.65000000002</v>
      </c>
      <c r="P52" s="575"/>
    </row>
    <row r="53" spans="1:16" s="467" customFormat="1" x14ac:dyDescent="0.15">
      <c r="A53" s="619"/>
      <c r="B53" s="633" t="s">
        <v>507</v>
      </c>
      <c r="C53" s="634"/>
      <c r="D53" s="635"/>
      <c r="E53" s="635"/>
      <c r="F53" s="635"/>
      <c r="G53" s="636"/>
      <c r="H53" s="637"/>
      <c r="I53" s="638"/>
      <c r="J53" s="639">
        <f>J51-J52</f>
        <v>-65452.869999999995</v>
      </c>
      <c r="K53" s="571"/>
      <c r="L53" s="582" t="s">
        <v>508</v>
      </c>
      <c r="M53" s="567">
        <f>SUM(M44:M52)</f>
        <v>434164.97</v>
      </c>
      <c r="N53" s="567">
        <f>SUM(N44:N52)</f>
        <v>-306959.65000000002</v>
      </c>
      <c r="O53" s="568">
        <f>SUM(O44:O52)</f>
        <v>127205.31999999995</v>
      </c>
      <c r="P53" s="575"/>
    </row>
    <row r="54" spans="1:16" s="467" customFormat="1" x14ac:dyDescent="0.15">
      <c r="A54" s="619"/>
      <c r="B54" s="627"/>
      <c r="C54" s="628"/>
      <c r="D54" s="640"/>
      <c r="E54" s="640"/>
      <c r="F54" s="640"/>
      <c r="G54" s="636"/>
      <c r="H54" s="629"/>
      <c r="I54" s="631"/>
      <c r="J54" s="641"/>
      <c r="K54" s="571"/>
      <c r="L54" s="585"/>
      <c r="M54" s="536"/>
      <c r="N54" s="536"/>
      <c r="O54" s="537"/>
      <c r="P54" s="575"/>
    </row>
    <row r="55" spans="1:16" s="467" customFormat="1" x14ac:dyDescent="0.15">
      <c r="A55" s="619"/>
      <c r="B55" s="627" t="s">
        <v>509</v>
      </c>
      <c r="C55" s="628"/>
      <c r="D55" s="640"/>
      <c r="E55" s="640"/>
      <c r="F55" s="640"/>
      <c r="G55" s="636"/>
      <c r="H55" s="629"/>
      <c r="I55" s="631"/>
      <c r="J55" s="642">
        <f>C23</f>
        <v>11361.19</v>
      </c>
      <c r="K55" s="571"/>
      <c r="L55" s="582" t="s">
        <v>510</v>
      </c>
      <c r="M55" s="567"/>
      <c r="N55" s="567"/>
      <c r="O55" s="568"/>
      <c r="P55" s="575"/>
    </row>
    <row r="56" spans="1:16" x14ac:dyDescent="0.15">
      <c r="A56" s="619"/>
      <c r="B56" s="633" t="s">
        <v>511</v>
      </c>
      <c r="C56" s="634"/>
      <c r="D56" s="635"/>
      <c r="E56" s="635"/>
      <c r="F56" s="635"/>
      <c r="G56" s="636"/>
      <c r="H56" s="635"/>
      <c r="I56" s="643"/>
      <c r="J56" s="642">
        <f>J53+J55</f>
        <v>-54091.679999999993</v>
      </c>
      <c r="K56" s="571"/>
      <c r="L56" s="585" t="s">
        <v>512</v>
      </c>
      <c r="M56" s="536">
        <v>0</v>
      </c>
      <c r="N56" s="536">
        <v>-27609.32</v>
      </c>
      <c r="O56" s="537">
        <v>0</v>
      </c>
      <c r="P56" s="575"/>
    </row>
    <row r="57" spans="1:16" x14ac:dyDescent="0.15">
      <c r="A57" s="619"/>
      <c r="B57" s="627"/>
      <c r="C57" s="628"/>
      <c r="D57" s="640"/>
      <c r="E57" s="640"/>
      <c r="F57" s="640"/>
      <c r="G57" s="636"/>
      <c r="H57" s="629"/>
      <c r="I57" s="631"/>
      <c r="J57" s="644"/>
      <c r="K57" s="571"/>
      <c r="L57" s="585" t="s">
        <v>513</v>
      </c>
      <c r="M57" s="536">
        <v>50000</v>
      </c>
      <c r="N57" s="536">
        <v>-50000</v>
      </c>
      <c r="O57" s="537">
        <v>0</v>
      </c>
      <c r="P57" s="575"/>
    </row>
    <row r="58" spans="1:16" ht="8.35" thickBot="1" x14ac:dyDescent="0.2">
      <c r="A58" s="619"/>
      <c r="B58" s="645"/>
      <c r="C58" s="646"/>
      <c r="D58" s="647"/>
      <c r="E58" s="647"/>
      <c r="F58" s="647"/>
      <c r="G58" s="648"/>
      <c r="H58" s="649"/>
      <c r="I58" s="650"/>
      <c r="J58" s="651"/>
      <c r="K58" s="571"/>
      <c r="L58" s="585" t="s">
        <v>514</v>
      </c>
      <c r="M58" s="536">
        <v>0</v>
      </c>
      <c r="N58" s="536">
        <v>-412775.35</v>
      </c>
      <c r="O58" s="537">
        <v>0</v>
      </c>
      <c r="P58" s="575"/>
    </row>
    <row r="59" spans="1:16" x14ac:dyDescent="0.15">
      <c r="A59" s="619"/>
      <c r="K59" s="571"/>
      <c r="L59" s="585" t="s">
        <v>515</v>
      </c>
      <c r="M59" s="536">
        <v>0</v>
      </c>
      <c r="N59" s="536">
        <v>-7978.64</v>
      </c>
      <c r="O59" s="537">
        <v>0</v>
      </c>
      <c r="P59" s="575"/>
    </row>
    <row r="60" spans="1:16" x14ac:dyDescent="0.15">
      <c r="A60" s="611"/>
      <c r="B60" s="595"/>
      <c r="C60" s="653"/>
      <c r="D60" s="597"/>
      <c r="E60" s="654"/>
      <c r="F60" s="595"/>
      <c r="G60" s="655"/>
      <c r="H60" s="595"/>
      <c r="I60" s="601"/>
      <c r="J60" s="653"/>
      <c r="K60" s="570"/>
      <c r="L60" s="585" t="s">
        <v>516</v>
      </c>
      <c r="M60" s="536">
        <v>0</v>
      </c>
      <c r="N60" s="536">
        <v>-235.53</v>
      </c>
      <c r="O60" s="537">
        <v>0</v>
      </c>
      <c r="P60" s="575"/>
    </row>
    <row r="61" spans="1:16" x14ac:dyDescent="0.15">
      <c r="A61" s="611"/>
      <c r="K61" s="570"/>
      <c r="L61" s="582" t="s">
        <v>517</v>
      </c>
      <c r="M61" s="567">
        <f>SUM(M56:M60)</f>
        <v>50000</v>
      </c>
      <c r="N61" s="567">
        <f>SUM(N56:N60)</f>
        <v>-498598.84</v>
      </c>
      <c r="O61" s="568">
        <v>0</v>
      </c>
      <c r="P61" s="575"/>
    </row>
    <row r="62" spans="1:16" ht="8.35" thickBot="1" x14ac:dyDescent="0.2">
      <c r="A62" s="606"/>
      <c r="E62" s="606"/>
      <c r="F62" s="606"/>
      <c r="G62" s="656"/>
      <c r="H62" s="507"/>
      <c r="I62" s="657"/>
      <c r="J62" s="605"/>
      <c r="K62" s="570"/>
      <c r="L62" s="658"/>
      <c r="M62" s="659"/>
      <c r="N62" s="659"/>
      <c r="O62" s="660"/>
      <c r="P62" s="575"/>
    </row>
    <row r="63" spans="1:16" x14ac:dyDescent="0.15">
      <c r="A63" s="606"/>
      <c r="E63" s="606"/>
      <c r="F63" s="606"/>
      <c r="G63" s="656"/>
      <c r="H63" s="507"/>
      <c r="I63" s="657"/>
      <c r="J63" s="605"/>
      <c r="L63" s="661"/>
      <c r="M63" s="662"/>
      <c r="N63" s="662"/>
      <c r="O63" s="662"/>
    </row>
    <row r="64" spans="1:16" x14ac:dyDescent="0.15">
      <c r="A64" s="606"/>
      <c r="E64" s="606"/>
      <c r="F64" s="606"/>
      <c r="G64" s="656"/>
      <c r="H64" s="507"/>
      <c r="I64" s="657"/>
      <c r="J64" s="605"/>
      <c r="L64" s="663"/>
      <c r="M64" s="664"/>
      <c r="N64" s="664"/>
      <c r="O64" s="664"/>
    </row>
    <row r="65" spans="6:15" x14ac:dyDescent="0.15">
      <c r="F65" s="507"/>
      <c r="G65" s="485"/>
      <c r="H65" s="507"/>
      <c r="I65" s="657"/>
      <c r="L65" s="663"/>
      <c r="M65" s="664"/>
      <c r="N65" s="664"/>
      <c r="O65" s="664"/>
    </row>
    <row r="66" spans="6:15" x14ac:dyDescent="0.15">
      <c r="F66" s="507"/>
      <c r="G66" s="485"/>
      <c r="H66" s="507"/>
      <c r="I66" s="657"/>
      <c r="L66" s="663"/>
      <c r="M66" s="664"/>
      <c r="N66" s="664"/>
      <c r="O66" s="664"/>
    </row>
    <row r="67" spans="6:15" x14ac:dyDescent="0.15">
      <c r="F67" s="507"/>
      <c r="G67" s="485"/>
      <c r="H67" s="507"/>
      <c r="I67" s="657"/>
      <c r="L67" s="663"/>
      <c r="M67" s="664"/>
      <c r="N67" s="664"/>
      <c r="O67" s="664"/>
    </row>
    <row r="68" spans="6:15" x14ac:dyDescent="0.15">
      <c r="F68" s="507"/>
      <c r="G68" s="485"/>
      <c r="H68" s="507"/>
      <c r="I68" s="657"/>
      <c r="L68" s="663"/>
      <c r="M68" s="664"/>
      <c r="N68" s="664"/>
      <c r="O68" s="664"/>
    </row>
    <row r="69" spans="6:15" x14ac:dyDescent="0.15">
      <c r="F69" s="507"/>
      <c r="G69" s="485"/>
      <c r="H69" s="507"/>
      <c r="I69" s="657"/>
      <c r="L69" s="663"/>
      <c r="M69" s="664"/>
      <c r="N69" s="664"/>
      <c r="O69" s="664"/>
    </row>
    <row r="70" spans="6:15" x14ac:dyDescent="0.15">
      <c r="F70" s="507"/>
      <c r="G70" s="485"/>
      <c r="H70" s="507"/>
      <c r="I70" s="657"/>
      <c r="L70" s="663"/>
      <c r="M70" s="664"/>
      <c r="N70" s="664"/>
      <c r="O70" s="664"/>
    </row>
    <row r="71" spans="6:15" x14ac:dyDescent="0.15">
      <c r="F71" s="507"/>
      <c r="G71" s="485"/>
      <c r="H71" s="507"/>
      <c r="I71" s="657"/>
      <c r="L71" s="663"/>
      <c r="M71" s="664"/>
      <c r="N71" s="664"/>
      <c r="O71" s="664"/>
    </row>
    <row r="72" spans="6:15" x14ac:dyDescent="0.15">
      <c r="F72" s="507"/>
      <c r="G72" s="485"/>
      <c r="H72" s="507"/>
      <c r="I72" s="657"/>
      <c r="L72" s="663"/>
      <c r="M72" s="664"/>
      <c r="N72" s="664"/>
      <c r="O72" s="664"/>
    </row>
    <row r="73" spans="6:15" x14ac:dyDescent="0.15">
      <c r="F73" s="507"/>
      <c r="G73" s="485"/>
      <c r="H73" s="507"/>
      <c r="I73" s="657"/>
      <c r="L73" s="467"/>
      <c r="M73" s="469"/>
      <c r="N73" s="469"/>
      <c r="O73" s="469"/>
    </row>
    <row r="74" spans="6:15" x14ac:dyDescent="0.15">
      <c r="F74" s="507"/>
      <c r="G74" s="485"/>
      <c r="H74" s="507"/>
      <c r="I74" s="657"/>
    </row>
    <row r="75" spans="6:15" x14ac:dyDescent="0.15">
      <c r="F75" s="507"/>
      <c r="G75" s="485"/>
      <c r="H75" s="507"/>
      <c r="I75" s="657"/>
    </row>
    <row r="76" spans="6:15" x14ac:dyDescent="0.15">
      <c r="F76" s="507"/>
      <c r="G76" s="485"/>
    </row>
  </sheetData>
  <mergeCells count="16">
    <mergeCell ref="B42:D42"/>
    <mergeCell ref="F42:J43"/>
    <mergeCell ref="B45:D45"/>
    <mergeCell ref="F29:J29"/>
    <mergeCell ref="H32:J32"/>
    <mergeCell ref="B39:D39"/>
    <mergeCell ref="B40:D40"/>
    <mergeCell ref="F40:J40"/>
    <mergeCell ref="F41:J41"/>
    <mergeCell ref="L3:M3"/>
    <mergeCell ref="B7:D7"/>
    <mergeCell ref="F7:J7"/>
    <mergeCell ref="L7:O7"/>
    <mergeCell ref="B8:D8"/>
    <mergeCell ref="F8:J8"/>
    <mergeCell ref="L8:O8"/>
  </mergeCells>
  <pageMargins left="0.2" right="0.2" top="0.3" bottom="0.45" header="0.3" footer="0.3"/>
  <pageSetup orientation="landscape" errors="blank" r:id="rId1"/>
  <headerFooter>
    <oddFooter>&amp;L&amp;"Arial,Regular"&amp;6Page &amp;P - As of &amp;D</oddFooter>
  </headerFooter>
  <rowBreaks count="1" manualBreakCount="1">
    <brk id="6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6CE5E-1E3B-4A36-B71B-4DE94ABB210D}">
  <sheetPr>
    <tabColor rgb="FF6600FF"/>
  </sheetPr>
  <dimension ref="A1:T120"/>
  <sheetViews>
    <sheetView zoomScaleNormal="100" zoomScaleSheetLayoutView="100" workbookViewId="0">
      <selection activeCell="D11" sqref="D11"/>
    </sheetView>
  </sheetViews>
  <sheetFormatPr defaultColWidth="9.8984375" defaultRowHeight="7.75" x14ac:dyDescent="0.15"/>
  <cols>
    <col min="1" max="1" width="3.296875" style="665" customWidth="1"/>
    <col min="2" max="2" width="23" style="666" customWidth="1"/>
    <col min="3" max="3" width="1.59765625" style="666" customWidth="1"/>
    <col min="4" max="4" width="5.19921875" style="701" customWidth="1"/>
    <col min="5" max="5" width="1.5" style="701" customWidth="1"/>
    <col min="6" max="6" width="6.796875" style="666" customWidth="1"/>
    <col min="7" max="7" width="6.796875" style="750" customWidth="1"/>
    <col min="8" max="8" width="7.296875" style="725" customWidth="1"/>
    <col min="9" max="9" width="6.69921875" style="725" customWidth="1"/>
    <col min="10" max="10" width="7.09765625" style="725" customWidth="1"/>
    <col min="11" max="11" width="6.69921875" style="725" customWidth="1"/>
    <col min="12" max="12" width="7.296875" style="725" customWidth="1"/>
    <col min="13" max="13" width="7" style="725" customWidth="1"/>
    <col min="14" max="14" width="6.796875" style="725" customWidth="1"/>
    <col min="15" max="15" width="7.5" style="725" customWidth="1"/>
    <col min="16" max="16" width="6.8984375" style="725" customWidth="1"/>
    <col min="17" max="17" width="6.69921875" style="728" customWidth="1"/>
    <col min="18" max="18" width="10.69921875" style="725" customWidth="1"/>
    <col min="19" max="19" width="3.09765625" style="666" customWidth="1"/>
    <col min="20" max="20" width="7.3984375" style="666" customWidth="1"/>
    <col min="21" max="16384" width="9.8984375" style="666"/>
  </cols>
  <sheetData>
    <row r="1" spans="1:20" x14ac:dyDescent="0.15">
      <c r="D1" s="667"/>
      <c r="E1" s="667"/>
      <c r="G1" s="668"/>
      <c r="H1" s="669"/>
      <c r="I1" s="669"/>
      <c r="J1" s="669"/>
      <c r="K1" s="669"/>
      <c r="L1" s="669"/>
      <c r="M1" s="669"/>
      <c r="N1" s="669"/>
      <c r="O1" s="669"/>
      <c r="P1" s="669"/>
      <c r="Q1" s="670"/>
      <c r="R1" s="669"/>
    </row>
    <row r="2" spans="1:20" s="676" customFormat="1" ht="11.65" x14ac:dyDescent="0.25">
      <c r="A2" s="671"/>
      <c r="B2" s="672" t="s">
        <v>518</v>
      </c>
      <c r="C2" s="672"/>
      <c r="D2" s="673"/>
      <c r="E2" s="673"/>
      <c r="F2" s="672"/>
      <c r="G2" s="672"/>
      <c r="H2" s="674"/>
      <c r="I2" s="674"/>
      <c r="J2" s="674"/>
      <c r="K2" s="674"/>
      <c r="L2" s="674"/>
      <c r="M2" s="674"/>
      <c r="N2" s="674"/>
      <c r="O2" s="674"/>
      <c r="P2" s="674"/>
      <c r="Q2" s="675"/>
      <c r="R2" s="674"/>
    </row>
    <row r="3" spans="1:20" s="683" customFormat="1" ht="10" x14ac:dyDescent="0.2">
      <c r="A3" s="677"/>
      <c r="B3" s="678">
        <f>'[9]OA To Do &amp; Notes'!E3</f>
        <v>44440</v>
      </c>
      <c r="C3" s="678"/>
      <c r="D3" s="679"/>
      <c r="E3" s="679"/>
      <c r="F3" s="678"/>
      <c r="G3" s="680"/>
      <c r="H3" s="680"/>
      <c r="I3" s="681"/>
      <c r="J3" s="681"/>
      <c r="K3" s="681"/>
      <c r="L3" s="681"/>
      <c r="M3" s="681"/>
      <c r="N3" s="681"/>
      <c r="O3" s="681"/>
      <c r="P3" s="681"/>
      <c r="Q3" s="682"/>
      <c r="R3" s="681"/>
    </row>
    <row r="4" spans="1:20" x14ac:dyDescent="0.15">
      <c r="B4" s="668"/>
      <c r="C4" s="668"/>
      <c r="D4" s="667"/>
      <c r="E4" s="667"/>
      <c r="F4" s="668"/>
      <c r="G4" s="668"/>
      <c r="H4" s="669"/>
      <c r="I4" s="669"/>
      <c r="J4" s="669"/>
      <c r="K4" s="669"/>
      <c r="L4" s="669"/>
      <c r="M4" s="669"/>
      <c r="N4" s="669"/>
      <c r="O4" s="669"/>
      <c r="P4" s="669"/>
      <c r="Q4" s="670"/>
      <c r="R4" s="669"/>
    </row>
    <row r="5" spans="1:20" x14ac:dyDescent="0.15">
      <c r="B5" s="668"/>
      <c r="C5" s="668"/>
      <c r="D5" s="667"/>
      <c r="E5" s="667"/>
      <c r="F5" s="668"/>
      <c r="G5" s="668"/>
      <c r="H5" s="669"/>
      <c r="I5" s="669"/>
      <c r="J5" s="669"/>
      <c r="K5" s="669"/>
      <c r="L5" s="669"/>
      <c r="M5" s="669"/>
      <c r="N5" s="669"/>
      <c r="O5" s="669"/>
      <c r="P5" s="669"/>
      <c r="Q5" s="670"/>
      <c r="R5" s="669"/>
    </row>
    <row r="6" spans="1:20" x14ac:dyDescent="0.15">
      <c r="B6" s="668"/>
      <c r="C6" s="668"/>
      <c r="D6" s="667"/>
      <c r="E6" s="667"/>
      <c r="F6" s="668"/>
      <c r="G6" s="668"/>
      <c r="H6" s="669"/>
      <c r="I6" s="669"/>
      <c r="J6" s="669"/>
      <c r="K6" s="669"/>
      <c r="L6" s="669"/>
      <c r="M6" s="669"/>
      <c r="N6" s="669"/>
      <c r="O6" s="669"/>
      <c r="P6" s="669"/>
      <c r="Q6" s="670"/>
      <c r="R6" s="669"/>
    </row>
    <row r="7" spans="1:20" s="685" customFormat="1" x14ac:dyDescent="0.15">
      <c r="A7" s="684"/>
      <c r="B7" s="685" t="s">
        <v>519</v>
      </c>
      <c r="D7" s="684">
        <v>44075</v>
      </c>
      <c r="E7" s="684"/>
      <c r="F7" s="684">
        <v>44105</v>
      </c>
      <c r="G7" s="684">
        <v>44136</v>
      </c>
      <c r="H7" s="684">
        <v>44166</v>
      </c>
      <c r="I7" s="684">
        <v>44197</v>
      </c>
      <c r="J7" s="684">
        <v>44228</v>
      </c>
      <c r="K7" s="684">
        <v>44256</v>
      </c>
      <c r="L7" s="684">
        <v>44287</v>
      </c>
      <c r="M7" s="684">
        <v>44317</v>
      </c>
      <c r="N7" s="684">
        <v>44348</v>
      </c>
      <c r="O7" s="684">
        <v>44378</v>
      </c>
      <c r="P7" s="684">
        <v>44409</v>
      </c>
      <c r="Q7" s="686">
        <v>44440</v>
      </c>
      <c r="R7" s="684" t="s">
        <v>520</v>
      </c>
    </row>
    <row r="8" spans="1:20" s="688" customFormat="1" x14ac:dyDescent="0.15">
      <c r="A8" s="687"/>
      <c r="B8" s="688" t="s">
        <v>521</v>
      </c>
      <c r="D8" s="689" t="s">
        <v>522</v>
      </c>
      <c r="E8" s="689"/>
      <c r="F8" s="687">
        <v>44136</v>
      </c>
      <c r="G8" s="687">
        <v>44166</v>
      </c>
      <c r="H8" s="687">
        <v>44197</v>
      </c>
      <c r="I8" s="687">
        <v>44228</v>
      </c>
      <c r="J8" s="687">
        <v>44256</v>
      </c>
      <c r="K8" s="687">
        <v>44289</v>
      </c>
      <c r="L8" s="687">
        <v>44320</v>
      </c>
      <c r="M8" s="687">
        <v>44345</v>
      </c>
      <c r="N8" s="687">
        <v>44380</v>
      </c>
      <c r="O8" s="687">
        <v>44408</v>
      </c>
      <c r="P8" s="687">
        <v>44440</v>
      </c>
      <c r="Q8" s="687">
        <v>44471</v>
      </c>
      <c r="R8" s="687"/>
    </row>
    <row r="9" spans="1:20" x14ac:dyDescent="0.15">
      <c r="D9" s="690"/>
      <c r="E9" s="690"/>
      <c r="F9" s="691"/>
      <c r="G9" s="692"/>
      <c r="H9" s="692"/>
      <c r="I9" s="692"/>
      <c r="J9" s="692"/>
      <c r="K9" s="692"/>
      <c r="L9" s="692"/>
      <c r="M9" s="692"/>
      <c r="N9" s="692"/>
      <c r="O9" s="692"/>
      <c r="P9" s="692"/>
      <c r="Q9" s="670"/>
      <c r="R9" s="693"/>
    </row>
    <row r="10" spans="1:20" x14ac:dyDescent="0.15">
      <c r="D10" s="690"/>
      <c r="E10" s="690"/>
      <c r="F10" s="691"/>
      <c r="G10" s="692"/>
      <c r="H10" s="692"/>
      <c r="I10" s="692"/>
      <c r="J10" s="692"/>
      <c r="K10" s="692"/>
      <c r="L10" s="692"/>
      <c r="M10" s="692"/>
      <c r="N10" s="692"/>
      <c r="O10" s="692"/>
      <c r="P10" s="692"/>
      <c r="Q10" s="670"/>
      <c r="R10" s="693"/>
    </row>
    <row r="11" spans="1:20" x14ac:dyDescent="0.15">
      <c r="D11" s="690"/>
      <c r="E11" s="690"/>
      <c r="F11" s="691"/>
      <c r="G11" s="692"/>
      <c r="H11" s="692"/>
      <c r="I11" s="692"/>
      <c r="J11" s="692"/>
      <c r="K11" s="692"/>
      <c r="L11" s="692"/>
      <c r="M11" s="692"/>
      <c r="N11" s="692"/>
      <c r="O11" s="692"/>
      <c r="P11" s="692"/>
      <c r="Q11" s="670"/>
      <c r="R11" s="693"/>
    </row>
    <row r="12" spans="1:20" s="695" customFormat="1" ht="10" x14ac:dyDescent="0.2">
      <c r="A12" s="694"/>
      <c r="B12" s="695" t="s">
        <v>523</v>
      </c>
      <c r="D12" s="696"/>
      <c r="E12" s="696"/>
      <c r="F12" s="697"/>
      <c r="G12" s="698"/>
      <c r="H12" s="698"/>
      <c r="I12" s="698"/>
      <c r="J12" s="698"/>
      <c r="K12" s="698"/>
      <c r="L12" s="698"/>
      <c r="M12" s="698"/>
      <c r="N12" s="698"/>
      <c r="O12" s="698"/>
      <c r="P12" s="698"/>
      <c r="Q12" s="698"/>
      <c r="R12" s="698"/>
      <c r="S12" s="698"/>
      <c r="T12" s="698"/>
    </row>
    <row r="13" spans="1:20" x14ac:dyDescent="0.15">
      <c r="D13" s="690"/>
      <c r="E13" s="690"/>
      <c r="F13" s="691"/>
      <c r="G13" s="692"/>
      <c r="H13" s="692"/>
      <c r="I13" s="692"/>
      <c r="J13" s="692"/>
      <c r="K13" s="692"/>
      <c r="L13" s="692"/>
      <c r="M13" s="692"/>
      <c r="N13" s="692"/>
      <c r="O13" s="692"/>
      <c r="P13" s="692"/>
      <c r="Q13" s="670"/>
      <c r="R13" s="693"/>
    </row>
    <row r="14" spans="1:20" s="668" customFormat="1" x14ac:dyDescent="0.15">
      <c r="A14" s="699"/>
      <c r="B14" s="301" t="s">
        <v>524</v>
      </c>
      <c r="C14" s="301"/>
      <c r="D14" s="700">
        <v>384</v>
      </c>
      <c r="E14" s="700"/>
      <c r="F14" s="700">
        <v>384</v>
      </c>
      <c r="G14" s="700">
        <v>379</v>
      </c>
      <c r="H14" s="700">
        <v>379</v>
      </c>
      <c r="I14" s="700">
        <v>379</v>
      </c>
      <c r="J14" s="700">
        <v>382</v>
      </c>
      <c r="K14" s="700">
        <v>388</v>
      </c>
      <c r="L14" s="700">
        <v>396</v>
      </c>
      <c r="M14" s="700">
        <v>400</v>
      </c>
      <c r="N14" s="700">
        <v>403</v>
      </c>
      <c r="O14" s="700">
        <v>405</v>
      </c>
      <c r="P14" s="700">
        <v>405</v>
      </c>
      <c r="Q14" s="700">
        <v>395</v>
      </c>
      <c r="R14" s="700"/>
    </row>
    <row r="15" spans="1:20" x14ac:dyDescent="0.15">
      <c r="B15" s="302" t="s">
        <v>525</v>
      </c>
      <c r="C15" s="302"/>
      <c r="D15" s="701">
        <v>13</v>
      </c>
      <c r="F15" s="702">
        <v>12</v>
      </c>
      <c r="G15" s="702">
        <v>12</v>
      </c>
      <c r="H15" s="702">
        <v>12</v>
      </c>
      <c r="I15" s="702">
        <v>12</v>
      </c>
      <c r="J15" s="702">
        <v>12</v>
      </c>
      <c r="K15" s="703">
        <v>11</v>
      </c>
      <c r="L15" s="702">
        <v>11</v>
      </c>
      <c r="M15" s="702">
        <v>11</v>
      </c>
      <c r="N15" s="702">
        <v>11</v>
      </c>
      <c r="O15" s="702">
        <v>11</v>
      </c>
      <c r="P15" s="702">
        <v>11</v>
      </c>
      <c r="Q15" s="702">
        <v>11</v>
      </c>
      <c r="R15" s="702"/>
    </row>
    <row r="16" spans="1:20" x14ac:dyDescent="0.15">
      <c r="B16" s="302" t="s">
        <v>526</v>
      </c>
      <c r="C16" s="302"/>
      <c r="D16" s="701">
        <v>24</v>
      </c>
      <c r="F16" s="702">
        <v>24</v>
      </c>
      <c r="G16" s="702">
        <v>24</v>
      </c>
      <c r="H16" s="702">
        <v>24</v>
      </c>
      <c r="I16" s="702">
        <v>24</v>
      </c>
      <c r="J16" s="702">
        <v>24</v>
      </c>
      <c r="K16" s="702">
        <v>24</v>
      </c>
      <c r="L16" s="702">
        <v>24</v>
      </c>
      <c r="M16" s="703">
        <v>25</v>
      </c>
      <c r="N16" s="703">
        <v>28</v>
      </c>
      <c r="O16" s="702">
        <v>28</v>
      </c>
      <c r="P16" s="702">
        <v>28</v>
      </c>
      <c r="Q16" s="703">
        <v>27</v>
      </c>
      <c r="R16" s="702"/>
    </row>
    <row r="17" spans="1:18" x14ac:dyDescent="0.15">
      <c r="B17" s="302" t="s">
        <v>527</v>
      </c>
      <c r="C17" s="302"/>
      <c r="D17" s="701">
        <v>51</v>
      </c>
      <c r="F17" s="702">
        <v>51</v>
      </c>
      <c r="G17" s="702">
        <v>51</v>
      </c>
      <c r="H17" s="702">
        <v>51</v>
      </c>
      <c r="I17" s="702">
        <v>51</v>
      </c>
      <c r="J17" s="702">
        <v>51</v>
      </c>
      <c r="K17" s="702">
        <v>51</v>
      </c>
      <c r="L17" s="702">
        <v>51</v>
      </c>
      <c r="M17" s="703">
        <v>53</v>
      </c>
      <c r="N17" s="703">
        <v>63</v>
      </c>
      <c r="O17" s="702">
        <v>63</v>
      </c>
      <c r="P17" s="702">
        <v>63</v>
      </c>
      <c r="Q17" s="702">
        <v>68</v>
      </c>
      <c r="R17" s="702"/>
    </row>
    <row r="18" spans="1:18" x14ac:dyDescent="0.15">
      <c r="B18" s="302" t="s">
        <v>528</v>
      </c>
      <c r="C18" s="302"/>
      <c r="D18" s="701">
        <v>83</v>
      </c>
      <c r="F18" s="702">
        <v>84</v>
      </c>
      <c r="G18" s="702">
        <v>84</v>
      </c>
      <c r="H18" s="703">
        <v>83</v>
      </c>
      <c r="I18" s="703">
        <v>82</v>
      </c>
      <c r="J18" s="702">
        <v>82</v>
      </c>
      <c r="K18" s="702">
        <v>82</v>
      </c>
      <c r="L18" s="702">
        <v>82</v>
      </c>
      <c r="M18" s="703">
        <v>81</v>
      </c>
      <c r="N18" s="703">
        <v>80</v>
      </c>
      <c r="O18" s="703">
        <v>79</v>
      </c>
      <c r="P18" s="702">
        <v>79</v>
      </c>
      <c r="Q18" s="703">
        <v>80</v>
      </c>
      <c r="R18" s="702"/>
    </row>
    <row r="19" spans="1:18" s="668" customFormat="1" x14ac:dyDescent="0.15">
      <c r="A19" s="699"/>
      <c r="B19" s="255" t="s">
        <v>348</v>
      </c>
      <c r="C19" s="255"/>
      <c r="D19" s="704">
        <f>SUM(D10:D18)</f>
        <v>555</v>
      </c>
      <c r="E19" s="704"/>
      <c r="F19" s="704">
        <f>SUM(F14:F18)</f>
        <v>555</v>
      </c>
      <c r="G19" s="704">
        <f t="shared" ref="G19:Q19" si="0">SUM(G14:G18)</f>
        <v>550</v>
      </c>
      <c r="H19" s="704">
        <f t="shared" si="0"/>
        <v>549</v>
      </c>
      <c r="I19" s="704">
        <f t="shared" si="0"/>
        <v>548</v>
      </c>
      <c r="J19" s="704">
        <f t="shared" si="0"/>
        <v>551</v>
      </c>
      <c r="K19" s="704">
        <f t="shared" si="0"/>
        <v>556</v>
      </c>
      <c r="L19" s="704">
        <f t="shared" si="0"/>
        <v>564</v>
      </c>
      <c r="M19" s="704">
        <f t="shared" si="0"/>
        <v>570</v>
      </c>
      <c r="N19" s="704">
        <f t="shared" si="0"/>
        <v>585</v>
      </c>
      <c r="O19" s="704">
        <f t="shared" si="0"/>
        <v>586</v>
      </c>
      <c r="P19" s="704">
        <f t="shared" si="0"/>
        <v>586</v>
      </c>
      <c r="Q19" s="704">
        <f t="shared" si="0"/>
        <v>581</v>
      </c>
      <c r="R19" s="704"/>
    </row>
    <row r="20" spans="1:18" x14ac:dyDescent="0.15">
      <c r="B20" s="302"/>
      <c r="C20" s="302"/>
      <c r="F20" s="702"/>
      <c r="G20" s="702"/>
      <c r="H20" s="702"/>
      <c r="I20" s="702"/>
      <c r="J20" s="702"/>
      <c r="K20" s="702"/>
      <c r="L20" s="702"/>
      <c r="M20" s="702"/>
      <c r="N20" s="702"/>
      <c r="O20" s="702"/>
      <c r="P20" s="702"/>
      <c r="Q20" s="702"/>
      <c r="R20" s="702"/>
    </row>
    <row r="21" spans="1:18" x14ac:dyDescent="0.15">
      <c r="B21" s="302" t="s">
        <v>529</v>
      </c>
      <c r="C21" s="302"/>
      <c r="D21" s="701">
        <v>8</v>
      </c>
      <c r="F21" s="702">
        <v>5</v>
      </c>
      <c r="G21" s="702">
        <v>1</v>
      </c>
      <c r="H21" s="702">
        <v>4</v>
      </c>
      <c r="I21" s="702">
        <v>8</v>
      </c>
      <c r="J21" s="702">
        <v>13</v>
      </c>
      <c r="K21" s="702">
        <v>12</v>
      </c>
      <c r="L21" s="702">
        <v>14</v>
      </c>
      <c r="M21" s="702">
        <v>16</v>
      </c>
      <c r="N21" s="702">
        <v>4</v>
      </c>
      <c r="O21" s="702">
        <v>2</v>
      </c>
      <c r="P21" s="702">
        <v>2</v>
      </c>
      <c r="Q21" s="702">
        <v>4</v>
      </c>
      <c r="R21" s="702"/>
    </row>
    <row r="22" spans="1:18" s="668" customFormat="1" x14ac:dyDescent="0.15">
      <c r="A22" s="699"/>
      <c r="B22" s="255" t="s">
        <v>530</v>
      </c>
      <c r="C22" s="255"/>
      <c r="D22" s="704">
        <f>SUM(D19+D21)</f>
        <v>563</v>
      </c>
      <c r="E22" s="704"/>
      <c r="F22" s="704">
        <f>SUM(F19+F21)</f>
        <v>560</v>
      </c>
      <c r="G22" s="704">
        <f t="shared" ref="G22:Q22" si="1">SUM(G19+G21)</f>
        <v>551</v>
      </c>
      <c r="H22" s="704">
        <f t="shared" si="1"/>
        <v>553</v>
      </c>
      <c r="I22" s="704">
        <f t="shared" si="1"/>
        <v>556</v>
      </c>
      <c r="J22" s="704">
        <f t="shared" si="1"/>
        <v>564</v>
      </c>
      <c r="K22" s="704">
        <f t="shared" si="1"/>
        <v>568</v>
      </c>
      <c r="L22" s="704">
        <f t="shared" si="1"/>
        <v>578</v>
      </c>
      <c r="M22" s="704">
        <f t="shared" si="1"/>
        <v>586</v>
      </c>
      <c r="N22" s="704">
        <f t="shared" si="1"/>
        <v>589</v>
      </c>
      <c r="O22" s="704">
        <f t="shared" si="1"/>
        <v>588</v>
      </c>
      <c r="P22" s="704">
        <f t="shared" si="1"/>
        <v>588</v>
      </c>
      <c r="Q22" s="704">
        <f t="shared" si="1"/>
        <v>585</v>
      </c>
      <c r="R22" s="704"/>
    </row>
    <row r="23" spans="1:18" x14ac:dyDescent="0.15">
      <c r="F23" s="705"/>
      <c r="G23" s="705"/>
      <c r="H23" s="705"/>
      <c r="I23" s="705"/>
      <c r="J23" s="705"/>
      <c r="K23" s="705"/>
      <c r="L23" s="705"/>
      <c r="M23" s="705"/>
      <c r="N23" s="705"/>
      <c r="O23" s="705"/>
      <c r="P23" s="705"/>
      <c r="Q23" s="705"/>
      <c r="R23" s="705"/>
    </row>
    <row r="24" spans="1:18" s="668" customFormat="1" x14ac:dyDescent="0.15">
      <c r="A24" s="699"/>
      <c r="B24" s="706" t="s">
        <v>531</v>
      </c>
      <c r="C24" s="706"/>
      <c r="D24" s="707"/>
      <c r="E24" s="707"/>
      <c r="F24" s="707">
        <v>19</v>
      </c>
      <c r="G24" s="707">
        <v>19</v>
      </c>
      <c r="H24" s="707">
        <v>19</v>
      </c>
      <c r="I24" s="707">
        <v>19</v>
      </c>
      <c r="J24" s="707">
        <v>19</v>
      </c>
      <c r="K24" s="707">
        <v>19</v>
      </c>
      <c r="L24" s="707">
        <v>19</v>
      </c>
      <c r="M24" s="707">
        <v>17</v>
      </c>
      <c r="N24" s="707">
        <v>10</v>
      </c>
      <c r="O24" s="707">
        <v>10</v>
      </c>
      <c r="P24" s="707">
        <v>10</v>
      </c>
      <c r="Q24" s="707">
        <v>4</v>
      </c>
      <c r="R24" s="707"/>
    </row>
    <row r="25" spans="1:18" x14ac:dyDescent="0.15">
      <c r="F25" s="705"/>
      <c r="G25" s="705"/>
      <c r="H25" s="705"/>
      <c r="I25" s="705"/>
      <c r="J25" s="705"/>
      <c r="K25" s="705"/>
      <c r="L25" s="705"/>
      <c r="M25" s="705"/>
      <c r="N25" s="705"/>
      <c r="O25" s="705"/>
      <c r="P25" s="705"/>
      <c r="Q25" s="705"/>
      <c r="R25" s="705"/>
    </row>
    <row r="26" spans="1:18" x14ac:dyDescent="0.15">
      <c r="F26" s="705"/>
      <c r="G26" s="705"/>
      <c r="H26" s="705"/>
      <c r="I26" s="705"/>
      <c r="J26" s="705"/>
      <c r="K26" s="705"/>
      <c r="L26" s="705"/>
      <c r="M26" s="705"/>
      <c r="N26" s="705"/>
      <c r="O26" s="705"/>
      <c r="P26" s="705"/>
      <c r="Q26" s="705"/>
      <c r="R26" s="705"/>
    </row>
    <row r="27" spans="1:18" x14ac:dyDescent="0.15">
      <c r="F27" s="705"/>
      <c r="G27" s="705"/>
      <c r="H27" s="705"/>
      <c r="I27" s="705"/>
      <c r="J27" s="705"/>
      <c r="K27" s="705"/>
      <c r="L27" s="705"/>
      <c r="M27" s="705"/>
      <c r="N27" s="705"/>
      <c r="O27" s="705"/>
      <c r="P27" s="705"/>
      <c r="Q27" s="705"/>
      <c r="R27" s="705"/>
    </row>
    <row r="28" spans="1:18" s="709" customFormat="1" ht="10" x14ac:dyDescent="0.2">
      <c r="A28" s="694"/>
      <c r="B28" s="695" t="s">
        <v>532</v>
      </c>
      <c r="C28" s="695"/>
      <c r="D28" s="708"/>
      <c r="E28" s="708"/>
      <c r="F28" s="708"/>
      <c r="G28" s="708"/>
      <c r="H28" s="708"/>
      <c r="I28" s="708"/>
      <c r="J28" s="708"/>
      <c r="K28" s="708"/>
      <c r="L28" s="708"/>
      <c r="M28" s="708"/>
      <c r="N28" s="708"/>
      <c r="O28" s="708"/>
      <c r="P28" s="708"/>
      <c r="Q28" s="708"/>
      <c r="R28" s="708"/>
    </row>
    <row r="29" spans="1:18" x14ac:dyDescent="0.15">
      <c r="F29" s="710"/>
      <c r="G29" s="710"/>
      <c r="H29" s="710"/>
      <c r="I29" s="710"/>
      <c r="J29" s="710"/>
      <c r="K29" s="710"/>
      <c r="L29" s="710"/>
      <c r="M29" s="710"/>
      <c r="N29" s="710"/>
      <c r="O29" s="710"/>
      <c r="P29" s="710"/>
      <c r="Q29" s="710"/>
      <c r="R29" s="710"/>
    </row>
    <row r="30" spans="1:18" x14ac:dyDescent="0.15">
      <c r="B30" s="666" t="s">
        <v>533</v>
      </c>
      <c r="D30" s="701">
        <f>D14</f>
        <v>384</v>
      </c>
      <c r="F30" s="705">
        <f>F14-$D$14</f>
        <v>0</v>
      </c>
      <c r="G30" s="705">
        <f t="shared" ref="G30:Q30" si="2">G14-$D$14</f>
        <v>-5</v>
      </c>
      <c r="H30" s="705">
        <f t="shared" si="2"/>
        <v>-5</v>
      </c>
      <c r="I30" s="705">
        <f t="shared" si="2"/>
        <v>-5</v>
      </c>
      <c r="J30" s="705">
        <f t="shared" si="2"/>
        <v>-2</v>
      </c>
      <c r="K30" s="705">
        <f t="shared" si="2"/>
        <v>4</v>
      </c>
      <c r="L30" s="705">
        <f t="shared" si="2"/>
        <v>12</v>
      </c>
      <c r="M30" s="705">
        <f t="shared" si="2"/>
        <v>16</v>
      </c>
      <c r="N30" s="705">
        <f t="shared" si="2"/>
        <v>19</v>
      </c>
      <c r="O30" s="705">
        <f t="shared" si="2"/>
        <v>21</v>
      </c>
      <c r="P30" s="705">
        <f t="shared" si="2"/>
        <v>21</v>
      </c>
      <c r="Q30" s="705">
        <f t="shared" si="2"/>
        <v>11</v>
      </c>
      <c r="R30" s="705"/>
    </row>
    <row r="31" spans="1:18" x14ac:dyDescent="0.15">
      <c r="B31" s="666" t="s">
        <v>534</v>
      </c>
      <c r="D31" s="701">
        <f t="shared" ref="D31:D34" si="3">D15</f>
        <v>13</v>
      </c>
      <c r="F31" s="705">
        <f>F15-$D$15</f>
        <v>-1</v>
      </c>
      <c r="G31" s="705">
        <f t="shared" ref="G31:Q31" si="4">G15-$D$15</f>
        <v>-1</v>
      </c>
      <c r="H31" s="705">
        <f t="shared" si="4"/>
        <v>-1</v>
      </c>
      <c r="I31" s="705">
        <f t="shared" si="4"/>
        <v>-1</v>
      </c>
      <c r="J31" s="705">
        <f t="shared" si="4"/>
        <v>-1</v>
      </c>
      <c r="K31" s="705">
        <f t="shared" si="4"/>
        <v>-2</v>
      </c>
      <c r="L31" s="705">
        <f t="shared" si="4"/>
        <v>-2</v>
      </c>
      <c r="M31" s="705">
        <f t="shared" si="4"/>
        <v>-2</v>
      </c>
      <c r="N31" s="705">
        <f t="shared" si="4"/>
        <v>-2</v>
      </c>
      <c r="O31" s="705">
        <f t="shared" si="4"/>
        <v>-2</v>
      </c>
      <c r="P31" s="705">
        <f t="shared" si="4"/>
        <v>-2</v>
      </c>
      <c r="Q31" s="705">
        <f t="shared" si="4"/>
        <v>-2</v>
      </c>
      <c r="R31" s="705"/>
    </row>
    <row r="32" spans="1:18" x14ac:dyDescent="0.15">
      <c r="B32" s="666" t="s">
        <v>535</v>
      </c>
      <c r="D32" s="701">
        <f t="shared" si="3"/>
        <v>24</v>
      </c>
      <c r="F32" s="705">
        <f>F16-$D$16</f>
        <v>0</v>
      </c>
      <c r="G32" s="705">
        <f t="shared" ref="G32:Q32" si="5">G16-$D$16</f>
        <v>0</v>
      </c>
      <c r="H32" s="705">
        <f t="shared" si="5"/>
        <v>0</v>
      </c>
      <c r="I32" s="705">
        <f t="shared" si="5"/>
        <v>0</v>
      </c>
      <c r="J32" s="705">
        <f t="shared" si="5"/>
        <v>0</v>
      </c>
      <c r="K32" s="705">
        <f t="shared" si="5"/>
        <v>0</v>
      </c>
      <c r="L32" s="705">
        <f t="shared" si="5"/>
        <v>0</v>
      </c>
      <c r="M32" s="705">
        <f t="shared" si="5"/>
        <v>1</v>
      </c>
      <c r="N32" s="705">
        <f t="shared" si="5"/>
        <v>4</v>
      </c>
      <c r="O32" s="705">
        <f t="shared" si="5"/>
        <v>4</v>
      </c>
      <c r="P32" s="705">
        <f t="shared" si="5"/>
        <v>4</v>
      </c>
      <c r="Q32" s="705">
        <f t="shared" si="5"/>
        <v>3</v>
      </c>
      <c r="R32" s="705"/>
    </row>
    <row r="33" spans="1:18" x14ac:dyDescent="0.15">
      <c r="B33" s="666" t="s">
        <v>536</v>
      </c>
      <c r="D33" s="701">
        <f t="shared" si="3"/>
        <v>51</v>
      </c>
      <c r="F33" s="705">
        <f>F17-$D$17</f>
        <v>0</v>
      </c>
      <c r="G33" s="705">
        <f t="shared" ref="G33:Q33" si="6">G17-$D$17</f>
        <v>0</v>
      </c>
      <c r="H33" s="705">
        <f t="shared" si="6"/>
        <v>0</v>
      </c>
      <c r="I33" s="705">
        <f t="shared" si="6"/>
        <v>0</v>
      </c>
      <c r="J33" s="705">
        <f t="shared" si="6"/>
        <v>0</v>
      </c>
      <c r="K33" s="705">
        <f t="shared" si="6"/>
        <v>0</v>
      </c>
      <c r="L33" s="705">
        <f t="shared" si="6"/>
        <v>0</v>
      </c>
      <c r="M33" s="705">
        <f t="shared" si="6"/>
        <v>2</v>
      </c>
      <c r="N33" s="705">
        <f t="shared" si="6"/>
        <v>12</v>
      </c>
      <c r="O33" s="705">
        <f t="shared" si="6"/>
        <v>12</v>
      </c>
      <c r="P33" s="705">
        <f t="shared" si="6"/>
        <v>12</v>
      </c>
      <c r="Q33" s="705">
        <f t="shared" si="6"/>
        <v>17</v>
      </c>
      <c r="R33" s="705"/>
    </row>
    <row r="34" spans="1:18" x14ac:dyDescent="0.15">
      <c r="B34" s="666" t="s">
        <v>537</v>
      </c>
      <c r="D34" s="701">
        <f t="shared" si="3"/>
        <v>83</v>
      </c>
      <c r="F34" s="705">
        <f>F18-$D$18</f>
        <v>1</v>
      </c>
      <c r="G34" s="705">
        <f t="shared" ref="G34:Q34" si="7">G18-$D$18</f>
        <v>1</v>
      </c>
      <c r="H34" s="705">
        <f t="shared" si="7"/>
        <v>0</v>
      </c>
      <c r="I34" s="705">
        <f t="shared" si="7"/>
        <v>-1</v>
      </c>
      <c r="J34" s="705">
        <f t="shared" si="7"/>
        <v>-1</v>
      </c>
      <c r="K34" s="705">
        <f t="shared" si="7"/>
        <v>-1</v>
      </c>
      <c r="L34" s="705">
        <f t="shared" si="7"/>
        <v>-1</v>
      </c>
      <c r="M34" s="705">
        <f t="shared" si="7"/>
        <v>-2</v>
      </c>
      <c r="N34" s="705">
        <f t="shared" si="7"/>
        <v>-3</v>
      </c>
      <c r="O34" s="705">
        <f t="shared" si="7"/>
        <v>-4</v>
      </c>
      <c r="P34" s="705">
        <f t="shared" si="7"/>
        <v>-4</v>
      </c>
      <c r="Q34" s="705">
        <f t="shared" si="7"/>
        <v>-3</v>
      </c>
      <c r="R34" s="705"/>
    </row>
    <row r="35" spans="1:18" s="668" customFormat="1" x14ac:dyDescent="0.15">
      <c r="A35" s="699"/>
      <c r="B35" s="238" t="s">
        <v>530</v>
      </c>
      <c r="C35" s="238"/>
      <c r="D35" s="711">
        <f>SUM(D30:D34)</f>
        <v>555</v>
      </c>
      <c r="E35" s="711"/>
      <c r="F35" s="712">
        <f>SUM(F30:F34)</f>
        <v>0</v>
      </c>
      <c r="G35" s="712">
        <f t="shared" ref="G35:Q35" si="8">SUM(G30:G34)</f>
        <v>-5</v>
      </c>
      <c r="H35" s="712">
        <f t="shared" si="8"/>
        <v>-6</v>
      </c>
      <c r="I35" s="712">
        <f t="shared" si="8"/>
        <v>-7</v>
      </c>
      <c r="J35" s="712">
        <f t="shared" si="8"/>
        <v>-4</v>
      </c>
      <c r="K35" s="712">
        <f t="shared" si="8"/>
        <v>1</v>
      </c>
      <c r="L35" s="712">
        <f t="shared" si="8"/>
        <v>9</v>
      </c>
      <c r="M35" s="712">
        <f t="shared" si="8"/>
        <v>15</v>
      </c>
      <c r="N35" s="712">
        <f t="shared" si="8"/>
        <v>30</v>
      </c>
      <c r="O35" s="712">
        <f t="shared" si="8"/>
        <v>31</v>
      </c>
      <c r="P35" s="712">
        <f t="shared" si="8"/>
        <v>31</v>
      </c>
      <c r="Q35" s="712">
        <f t="shared" si="8"/>
        <v>26</v>
      </c>
      <c r="R35" s="712"/>
    </row>
    <row r="36" spans="1:18" x14ac:dyDescent="0.15">
      <c r="F36" s="705"/>
      <c r="G36" s="705"/>
      <c r="H36" s="705"/>
      <c r="I36" s="705"/>
      <c r="J36" s="705"/>
      <c r="K36" s="705"/>
      <c r="L36" s="705"/>
      <c r="M36" s="705"/>
      <c r="N36" s="705"/>
      <c r="O36" s="705"/>
      <c r="P36" s="705"/>
      <c r="Q36" s="705"/>
      <c r="R36" s="705"/>
    </row>
    <row r="37" spans="1:18" x14ac:dyDescent="0.15">
      <c r="F37" s="705"/>
      <c r="G37" s="705"/>
      <c r="H37" s="705"/>
      <c r="I37" s="705"/>
      <c r="J37" s="705"/>
      <c r="K37" s="705"/>
      <c r="L37" s="705"/>
      <c r="M37" s="705"/>
      <c r="N37" s="705"/>
      <c r="O37" s="705"/>
      <c r="P37" s="705"/>
      <c r="Q37" s="705"/>
      <c r="R37" s="705"/>
    </row>
    <row r="38" spans="1:18" x14ac:dyDescent="0.15">
      <c r="F38" s="705"/>
      <c r="G38" s="705"/>
      <c r="H38" s="705"/>
      <c r="I38" s="705"/>
      <c r="J38" s="705"/>
      <c r="K38" s="705"/>
      <c r="L38" s="705"/>
      <c r="M38" s="705"/>
      <c r="N38" s="705"/>
      <c r="O38" s="705"/>
      <c r="P38" s="705"/>
      <c r="Q38" s="705"/>
      <c r="R38" s="705"/>
    </row>
    <row r="39" spans="1:18" s="709" customFormat="1" ht="10" x14ac:dyDescent="0.2">
      <c r="A39" s="694"/>
      <c r="B39" s="695" t="s">
        <v>538</v>
      </c>
      <c r="C39" s="695"/>
      <c r="D39" s="708"/>
      <c r="E39" s="708"/>
      <c r="F39" s="708"/>
      <c r="G39" s="708"/>
      <c r="H39" s="708"/>
      <c r="I39" s="708"/>
      <c r="J39" s="708"/>
      <c r="K39" s="708"/>
      <c r="L39" s="708"/>
      <c r="M39" s="708"/>
      <c r="N39" s="708"/>
      <c r="O39" s="708"/>
      <c r="P39" s="708"/>
      <c r="Q39" s="708"/>
      <c r="R39" s="708"/>
    </row>
    <row r="40" spans="1:18" x14ac:dyDescent="0.15">
      <c r="F40" s="705"/>
      <c r="G40" s="705"/>
      <c r="H40" s="705"/>
      <c r="I40" s="705"/>
      <c r="J40" s="705"/>
      <c r="K40" s="705"/>
      <c r="L40" s="705"/>
      <c r="M40" s="705"/>
      <c r="N40" s="705"/>
      <c r="O40" s="705"/>
      <c r="P40" s="705"/>
      <c r="Q40" s="705"/>
      <c r="R40" s="705"/>
    </row>
    <row r="41" spans="1:18" x14ac:dyDescent="0.15">
      <c r="B41" s="666" t="s">
        <v>539</v>
      </c>
      <c r="D41" s="701">
        <v>3</v>
      </c>
      <c r="F41" s="690">
        <v>6</v>
      </c>
      <c r="G41" s="690">
        <v>6</v>
      </c>
      <c r="H41" s="690">
        <v>6</v>
      </c>
      <c r="I41" s="690">
        <v>6</v>
      </c>
      <c r="J41" s="690">
        <v>6</v>
      </c>
      <c r="K41" s="690">
        <v>6</v>
      </c>
      <c r="L41" s="690">
        <v>6</v>
      </c>
      <c r="M41" s="690">
        <v>6</v>
      </c>
      <c r="N41" s="690">
        <v>6</v>
      </c>
      <c r="O41" s="690">
        <v>6</v>
      </c>
      <c r="P41" s="690">
        <v>6</v>
      </c>
      <c r="Q41" s="690">
        <v>6</v>
      </c>
      <c r="R41" s="705"/>
    </row>
    <row r="42" spans="1:18" x14ac:dyDescent="0.15">
      <c r="B42" s="666" t="s">
        <v>540</v>
      </c>
      <c r="D42" s="701">
        <v>1</v>
      </c>
      <c r="F42" s="690">
        <v>0</v>
      </c>
      <c r="G42" s="690">
        <v>4</v>
      </c>
      <c r="H42" s="690">
        <v>4</v>
      </c>
      <c r="I42" s="690">
        <v>4</v>
      </c>
      <c r="J42" s="690">
        <v>4</v>
      </c>
      <c r="K42" s="690">
        <v>4</v>
      </c>
      <c r="L42" s="690">
        <v>4</v>
      </c>
      <c r="M42" s="690">
        <v>4</v>
      </c>
      <c r="N42" s="690">
        <v>4</v>
      </c>
      <c r="O42" s="690">
        <v>4</v>
      </c>
      <c r="P42" s="690">
        <v>4</v>
      </c>
      <c r="Q42" s="690">
        <v>4</v>
      </c>
      <c r="R42" s="705"/>
    </row>
    <row r="43" spans="1:18" x14ac:dyDescent="0.15">
      <c r="B43" s="666" t="s">
        <v>541</v>
      </c>
      <c r="D43" s="701">
        <v>2</v>
      </c>
      <c r="F43" s="690">
        <v>0</v>
      </c>
      <c r="G43" s="690">
        <v>0</v>
      </c>
      <c r="H43" s="713">
        <v>0</v>
      </c>
      <c r="I43" s="713">
        <v>0</v>
      </c>
      <c r="J43" s="713">
        <v>0</v>
      </c>
      <c r="K43" s="713">
        <v>0</v>
      </c>
      <c r="L43" s="713">
        <v>0</v>
      </c>
      <c r="M43" s="713">
        <v>0</v>
      </c>
      <c r="N43" s="713">
        <v>0</v>
      </c>
      <c r="O43" s="713">
        <v>0</v>
      </c>
      <c r="P43" s="713">
        <v>0</v>
      </c>
      <c r="Q43" s="713">
        <v>0</v>
      </c>
      <c r="R43" s="705"/>
    </row>
    <row r="44" spans="1:18" x14ac:dyDescent="0.15">
      <c r="B44" s="666" t="s">
        <v>542</v>
      </c>
      <c r="D44" s="701">
        <v>2</v>
      </c>
      <c r="F44" s="690">
        <v>0</v>
      </c>
      <c r="G44" s="690">
        <v>0</v>
      </c>
      <c r="H44" s="690">
        <v>0</v>
      </c>
      <c r="I44" s="713">
        <v>0</v>
      </c>
      <c r="J44" s="713">
        <v>0</v>
      </c>
      <c r="K44" s="713">
        <v>0</v>
      </c>
      <c r="L44" s="713">
        <v>0</v>
      </c>
      <c r="M44" s="713">
        <v>0</v>
      </c>
      <c r="N44" s="713">
        <v>0</v>
      </c>
      <c r="O44" s="713">
        <v>0</v>
      </c>
      <c r="P44" s="713">
        <v>0</v>
      </c>
      <c r="Q44" s="713">
        <v>0</v>
      </c>
      <c r="R44" s="705"/>
    </row>
    <row r="45" spans="1:18" x14ac:dyDescent="0.15">
      <c r="B45" s="666" t="s">
        <v>543</v>
      </c>
      <c r="D45" s="701">
        <v>1</v>
      </c>
      <c r="F45" s="690">
        <v>0</v>
      </c>
      <c r="G45" s="690">
        <v>0</v>
      </c>
      <c r="H45" s="690">
        <v>0</v>
      </c>
      <c r="I45" s="690">
        <v>0</v>
      </c>
      <c r="J45" s="690">
        <v>4</v>
      </c>
      <c r="K45" s="690">
        <v>4</v>
      </c>
      <c r="L45" s="690">
        <v>4</v>
      </c>
      <c r="M45" s="690">
        <v>4</v>
      </c>
      <c r="N45" s="690">
        <v>4</v>
      </c>
      <c r="O45" s="690">
        <v>4</v>
      </c>
      <c r="P45" s="690">
        <v>4</v>
      </c>
      <c r="Q45" s="690">
        <v>4</v>
      </c>
      <c r="R45" s="705"/>
    </row>
    <row r="46" spans="1:18" x14ac:dyDescent="0.15">
      <c r="B46" s="666" t="s">
        <v>544</v>
      </c>
      <c r="D46" s="701">
        <v>2</v>
      </c>
      <c r="F46" s="690">
        <v>0</v>
      </c>
      <c r="G46" s="690">
        <v>0</v>
      </c>
      <c r="H46" s="690">
        <v>0</v>
      </c>
      <c r="I46" s="690">
        <v>0</v>
      </c>
      <c r="J46" s="690">
        <v>0</v>
      </c>
      <c r="K46" s="690">
        <v>7</v>
      </c>
      <c r="L46" s="690">
        <v>7</v>
      </c>
      <c r="M46" s="690">
        <v>7</v>
      </c>
      <c r="N46" s="690">
        <v>7</v>
      </c>
      <c r="O46" s="690">
        <v>7</v>
      </c>
      <c r="P46" s="690">
        <v>7</v>
      </c>
      <c r="Q46" s="690">
        <v>7</v>
      </c>
      <c r="R46" s="705"/>
    </row>
    <row r="47" spans="1:18" x14ac:dyDescent="0.15">
      <c r="B47" s="666" t="s">
        <v>545</v>
      </c>
      <c r="D47" s="701">
        <v>0</v>
      </c>
      <c r="F47" s="690">
        <v>0</v>
      </c>
      <c r="G47" s="690">
        <v>0</v>
      </c>
      <c r="H47" s="690">
        <v>0</v>
      </c>
      <c r="I47" s="690">
        <v>0</v>
      </c>
      <c r="J47" s="690">
        <v>0</v>
      </c>
      <c r="K47" s="690">
        <v>0</v>
      </c>
      <c r="L47" s="690">
        <v>9</v>
      </c>
      <c r="M47" s="690">
        <v>9</v>
      </c>
      <c r="N47" s="690">
        <v>9</v>
      </c>
      <c r="O47" s="690">
        <v>9</v>
      </c>
      <c r="P47" s="690">
        <v>9</v>
      </c>
      <c r="Q47" s="690">
        <v>9</v>
      </c>
      <c r="R47" s="705"/>
    </row>
    <row r="48" spans="1:18" x14ac:dyDescent="0.15">
      <c r="B48" s="666" t="s">
        <v>546</v>
      </c>
      <c r="D48" s="701">
        <v>1</v>
      </c>
      <c r="F48" s="690">
        <v>0</v>
      </c>
      <c r="G48" s="690">
        <v>0</v>
      </c>
      <c r="H48" s="690">
        <v>0</v>
      </c>
      <c r="I48" s="690">
        <v>0</v>
      </c>
      <c r="J48" s="690">
        <v>0</v>
      </c>
      <c r="K48" s="690">
        <v>0</v>
      </c>
      <c r="L48" s="690">
        <v>0</v>
      </c>
      <c r="M48" s="690">
        <v>7</v>
      </c>
      <c r="N48" s="690">
        <v>7</v>
      </c>
      <c r="O48" s="690">
        <v>7</v>
      </c>
      <c r="P48" s="690">
        <v>7</v>
      </c>
      <c r="Q48" s="690">
        <v>7</v>
      </c>
      <c r="R48" s="705"/>
    </row>
    <row r="49" spans="1:20" x14ac:dyDescent="0.15">
      <c r="B49" s="666" t="s">
        <v>547</v>
      </c>
      <c r="D49" s="701">
        <v>0</v>
      </c>
      <c r="F49" s="690">
        <v>0</v>
      </c>
      <c r="G49" s="690">
        <v>0</v>
      </c>
      <c r="H49" s="690">
        <v>0</v>
      </c>
      <c r="I49" s="690">
        <v>0</v>
      </c>
      <c r="J49" s="690">
        <v>0</v>
      </c>
      <c r="K49" s="690">
        <v>0</v>
      </c>
      <c r="L49" s="690">
        <v>0</v>
      </c>
      <c r="M49" s="690">
        <v>0</v>
      </c>
      <c r="N49" s="690">
        <v>16</v>
      </c>
      <c r="O49" s="690">
        <v>16</v>
      </c>
      <c r="P49" s="690">
        <v>16</v>
      </c>
      <c r="Q49" s="690">
        <v>16</v>
      </c>
      <c r="R49" s="705"/>
    </row>
    <row r="50" spans="1:20" x14ac:dyDescent="0.15">
      <c r="B50" s="666" t="s">
        <v>548</v>
      </c>
      <c r="D50" s="701">
        <v>0</v>
      </c>
      <c r="F50" s="690">
        <v>0</v>
      </c>
      <c r="G50" s="690">
        <v>0</v>
      </c>
      <c r="H50" s="690">
        <v>0</v>
      </c>
      <c r="I50" s="690">
        <v>0</v>
      </c>
      <c r="J50" s="690">
        <v>0</v>
      </c>
      <c r="K50" s="690">
        <v>0</v>
      </c>
      <c r="L50" s="690">
        <v>0</v>
      </c>
      <c r="M50" s="690">
        <v>0</v>
      </c>
      <c r="N50" s="690">
        <v>0</v>
      </c>
      <c r="O50" s="713">
        <v>0</v>
      </c>
      <c r="P50" s="713">
        <v>0</v>
      </c>
      <c r="Q50" s="713">
        <v>0</v>
      </c>
      <c r="R50" s="705"/>
    </row>
    <row r="51" spans="1:20" x14ac:dyDescent="0.15">
      <c r="B51" s="666" t="s">
        <v>549</v>
      </c>
      <c r="D51" s="701">
        <v>0</v>
      </c>
      <c r="F51" s="690">
        <v>0</v>
      </c>
      <c r="G51" s="690">
        <v>0</v>
      </c>
      <c r="H51" s="690">
        <v>0</v>
      </c>
      <c r="I51" s="690">
        <v>0</v>
      </c>
      <c r="J51" s="690">
        <v>0</v>
      </c>
      <c r="K51" s="690">
        <v>0</v>
      </c>
      <c r="L51" s="690">
        <v>0</v>
      </c>
      <c r="M51" s="690">
        <v>0</v>
      </c>
      <c r="N51" s="690">
        <v>0</v>
      </c>
      <c r="O51" s="690">
        <v>0</v>
      </c>
      <c r="P51" s="713">
        <v>0</v>
      </c>
      <c r="Q51" s="713">
        <v>0</v>
      </c>
      <c r="R51" s="705"/>
    </row>
    <row r="52" spans="1:20" x14ac:dyDescent="0.15">
      <c r="B52" s="666" t="s">
        <v>550</v>
      </c>
      <c r="D52" s="701">
        <v>0</v>
      </c>
      <c r="F52" s="690">
        <v>0</v>
      </c>
      <c r="G52" s="690">
        <v>0</v>
      </c>
      <c r="H52" s="690">
        <v>0</v>
      </c>
      <c r="I52" s="690">
        <v>0</v>
      </c>
      <c r="J52" s="690">
        <v>0</v>
      </c>
      <c r="K52" s="690">
        <v>0</v>
      </c>
      <c r="L52" s="690">
        <v>0</v>
      </c>
      <c r="M52" s="690">
        <v>0</v>
      </c>
      <c r="N52" s="690">
        <v>0</v>
      </c>
      <c r="O52" s="690">
        <v>0</v>
      </c>
      <c r="P52" s="690">
        <v>0</v>
      </c>
      <c r="Q52" s="713">
        <v>0</v>
      </c>
      <c r="R52" s="705"/>
    </row>
    <row r="53" spans="1:20" s="668" customFormat="1" x14ac:dyDescent="0.15">
      <c r="A53" s="699"/>
      <c r="B53" s="238" t="s">
        <v>551</v>
      </c>
      <c r="C53" s="238"/>
      <c r="D53" s="711">
        <f>SUM(D41:D52)</f>
        <v>12</v>
      </c>
      <c r="E53" s="711"/>
      <c r="F53" s="711">
        <f>SUM(F41:F52)</f>
        <v>6</v>
      </c>
      <c r="G53" s="711">
        <f t="shared" ref="G53:Q53" si="9">SUM(G41:G52)</f>
        <v>10</v>
      </c>
      <c r="H53" s="711">
        <f t="shared" si="9"/>
        <v>10</v>
      </c>
      <c r="I53" s="711">
        <f t="shared" si="9"/>
        <v>10</v>
      </c>
      <c r="J53" s="711">
        <f t="shared" si="9"/>
        <v>14</v>
      </c>
      <c r="K53" s="711">
        <f t="shared" si="9"/>
        <v>21</v>
      </c>
      <c r="L53" s="711">
        <f t="shared" si="9"/>
        <v>30</v>
      </c>
      <c r="M53" s="711">
        <f t="shared" si="9"/>
        <v>37</v>
      </c>
      <c r="N53" s="711">
        <f t="shared" si="9"/>
        <v>53</v>
      </c>
      <c r="O53" s="711">
        <f t="shared" si="9"/>
        <v>53</v>
      </c>
      <c r="P53" s="711">
        <f t="shared" si="9"/>
        <v>53</v>
      </c>
      <c r="Q53" s="711">
        <f t="shared" si="9"/>
        <v>53</v>
      </c>
      <c r="R53" s="711"/>
    </row>
    <row r="54" spans="1:20" x14ac:dyDescent="0.15">
      <c r="F54" s="714"/>
      <c r="G54" s="715"/>
      <c r="H54" s="715"/>
      <c r="I54" s="715"/>
      <c r="J54" s="715"/>
      <c r="K54" s="715"/>
      <c r="L54" s="705"/>
      <c r="M54" s="715"/>
      <c r="N54" s="715"/>
      <c r="O54" s="715"/>
      <c r="P54" s="715"/>
      <c r="Q54" s="715"/>
      <c r="R54" s="716"/>
    </row>
    <row r="55" spans="1:20" x14ac:dyDescent="0.15">
      <c r="F55" s="714"/>
      <c r="G55" s="715"/>
      <c r="H55" s="715"/>
      <c r="I55" s="715"/>
      <c r="J55" s="715"/>
      <c r="K55" s="715"/>
      <c r="L55" s="705"/>
      <c r="M55" s="715"/>
      <c r="N55" s="715"/>
      <c r="O55" s="715"/>
      <c r="P55" s="715"/>
      <c r="Q55" s="715"/>
      <c r="R55" s="716"/>
    </row>
    <row r="59" spans="1:20" s="709" customFormat="1" ht="10" x14ac:dyDescent="0.2">
      <c r="A59" s="694"/>
      <c r="B59" s="717" t="s">
        <v>552</v>
      </c>
      <c r="C59" s="717"/>
      <c r="D59" s="718"/>
      <c r="E59" s="718"/>
      <c r="F59" s="719"/>
      <c r="G59" s="720"/>
      <c r="H59" s="719"/>
      <c r="I59" s="719"/>
      <c r="J59" s="719"/>
      <c r="K59" s="719"/>
      <c r="L59" s="719"/>
      <c r="M59" s="719"/>
      <c r="N59" s="719"/>
      <c r="O59" s="719"/>
      <c r="P59" s="719"/>
      <c r="Q59" s="719"/>
      <c r="R59" s="719"/>
    </row>
    <row r="60" spans="1:20" x14ac:dyDescent="0.15">
      <c r="B60" s="706" t="s">
        <v>553</v>
      </c>
      <c r="C60" s="706"/>
      <c r="D60" s="721"/>
      <c r="E60" s="721"/>
      <c r="F60" s="722" t="s">
        <v>554</v>
      </c>
      <c r="G60" s="722" t="s">
        <v>555</v>
      </c>
      <c r="H60" s="722" t="s">
        <v>556</v>
      </c>
      <c r="I60" s="722"/>
      <c r="J60" s="722"/>
      <c r="K60" s="722"/>
      <c r="L60" s="722"/>
      <c r="M60" s="722"/>
      <c r="N60" s="722"/>
      <c r="O60" s="722"/>
      <c r="P60" s="722"/>
      <c r="Q60" s="723"/>
      <c r="R60" s="722"/>
    </row>
    <row r="61" spans="1:20" x14ac:dyDescent="0.15">
      <c r="B61" s="724"/>
      <c r="C61" s="724"/>
      <c r="F61" s="725"/>
      <c r="G61" s="710"/>
      <c r="H61" s="666"/>
      <c r="I61" s="726"/>
      <c r="O61" s="727"/>
    </row>
    <row r="62" spans="1:20" x14ac:dyDescent="0.15">
      <c r="B62" s="729" t="s">
        <v>557</v>
      </c>
      <c r="C62" s="730"/>
      <c r="F62" s="731" t="s">
        <v>558</v>
      </c>
      <c r="G62" s="731" t="s">
        <v>559</v>
      </c>
      <c r="H62" s="732">
        <f t="shared" ref="H62:H87" si="10">Q62/12</f>
        <v>28.166666666666668</v>
      </c>
      <c r="I62" s="666"/>
      <c r="J62" s="733" t="s">
        <v>560</v>
      </c>
      <c r="K62" s="734"/>
      <c r="L62" s="666"/>
      <c r="M62" s="734"/>
      <c r="O62" s="666"/>
      <c r="P62" s="699"/>
      <c r="Q62" s="735">
        <f t="shared" ref="Q62:Q87" si="11">DATEDIF(F62,G62,"m")</f>
        <v>338</v>
      </c>
      <c r="T62" s="736"/>
    </row>
    <row r="63" spans="1:20" x14ac:dyDescent="0.15">
      <c r="B63" s="729" t="s">
        <v>561</v>
      </c>
      <c r="C63" s="730"/>
      <c r="F63" s="731" t="s">
        <v>562</v>
      </c>
      <c r="G63" s="731" t="s">
        <v>559</v>
      </c>
      <c r="H63" s="732">
        <f t="shared" si="10"/>
        <v>27.666666666666668</v>
      </c>
      <c r="I63" s="666"/>
      <c r="J63" s="733" t="s">
        <v>560</v>
      </c>
      <c r="K63" s="666"/>
      <c r="L63" s="666"/>
      <c r="M63" s="666"/>
      <c r="N63" s="666"/>
      <c r="O63" s="666"/>
      <c r="P63" s="665"/>
      <c r="Q63" s="737">
        <f t="shared" si="11"/>
        <v>332</v>
      </c>
      <c r="T63" s="736"/>
    </row>
    <row r="64" spans="1:20" x14ac:dyDescent="0.15">
      <c r="B64" s="729"/>
      <c r="C64" s="730"/>
      <c r="F64" s="731"/>
      <c r="G64" s="731"/>
      <c r="H64" s="732"/>
      <c r="I64" s="666"/>
      <c r="J64" s="733"/>
      <c r="K64" s="666"/>
      <c r="L64" s="666"/>
      <c r="M64" s="666"/>
      <c r="N64" s="666"/>
      <c r="O64" s="666"/>
      <c r="P64" s="665"/>
      <c r="Q64" s="737"/>
      <c r="T64" s="736"/>
    </row>
    <row r="65" spans="2:20" x14ac:dyDescent="0.15">
      <c r="B65" s="729" t="s">
        <v>563</v>
      </c>
      <c r="C65" s="730"/>
      <c r="F65" s="731" t="s">
        <v>564</v>
      </c>
      <c r="G65" s="731" t="s">
        <v>559</v>
      </c>
      <c r="H65" s="732">
        <f t="shared" si="10"/>
        <v>27.333333333333332</v>
      </c>
      <c r="I65" s="666"/>
      <c r="J65" s="733" t="s">
        <v>565</v>
      </c>
      <c r="K65" s="666"/>
      <c r="L65" s="666"/>
      <c r="M65" s="666"/>
      <c r="N65" s="666"/>
      <c r="O65" s="666"/>
      <c r="P65" s="665"/>
      <c r="Q65" s="737">
        <f t="shared" si="11"/>
        <v>328</v>
      </c>
      <c r="T65" s="736"/>
    </row>
    <row r="66" spans="2:20" x14ac:dyDescent="0.15">
      <c r="B66" s="729" t="s">
        <v>566</v>
      </c>
      <c r="C66" s="730"/>
      <c r="F66" s="731" t="s">
        <v>567</v>
      </c>
      <c r="G66" s="731" t="s">
        <v>559</v>
      </c>
      <c r="H66" s="732">
        <f t="shared" si="10"/>
        <v>27.25</v>
      </c>
      <c r="I66" s="666"/>
      <c r="J66" s="733" t="s">
        <v>565</v>
      </c>
      <c r="K66" s="666"/>
      <c r="L66" s="666"/>
      <c r="M66" s="666"/>
      <c r="N66" s="666"/>
      <c r="O66" s="666"/>
      <c r="P66" s="665"/>
      <c r="Q66" s="737">
        <f t="shared" si="11"/>
        <v>327</v>
      </c>
      <c r="T66" s="736"/>
    </row>
    <row r="67" spans="2:20" x14ac:dyDescent="0.15">
      <c r="B67" s="729" t="s">
        <v>568</v>
      </c>
      <c r="C67" s="730"/>
      <c r="F67" s="731" t="s">
        <v>569</v>
      </c>
      <c r="G67" s="731" t="s">
        <v>559</v>
      </c>
      <c r="H67" s="732">
        <f t="shared" si="10"/>
        <v>27.25</v>
      </c>
      <c r="I67" s="666"/>
      <c r="J67" s="733" t="s">
        <v>565</v>
      </c>
      <c r="K67" s="666"/>
      <c r="L67" s="666"/>
      <c r="M67" s="666"/>
      <c r="N67" s="666"/>
      <c r="O67" s="666"/>
      <c r="P67" s="665"/>
      <c r="Q67" s="737">
        <f t="shared" si="11"/>
        <v>327</v>
      </c>
      <c r="T67" s="736"/>
    </row>
    <row r="68" spans="2:20" x14ac:dyDescent="0.15">
      <c r="B68" s="729" t="s">
        <v>570</v>
      </c>
      <c r="C68" s="730"/>
      <c r="F68" s="731" t="s">
        <v>571</v>
      </c>
      <c r="G68" s="731" t="s">
        <v>559</v>
      </c>
      <c r="H68" s="732">
        <f t="shared" si="10"/>
        <v>27.083333333333332</v>
      </c>
      <c r="I68" s="666"/>
      <c r="J68" s="733" t="s">
        <v>565</v>
      </c>
      <c r="K68" s="666"/>
      <c r="L68" s="666"/>
      <c r="M68" s="666"/>
      <c r="N68" s="666"/>
      <c r="O68" s="666"/>
      <c r="P68" s="665"/>
      <c r="Q68" s="737">
        <f t="shared" si="11"/>
        <v>325</v>
      </c>
      <c r="T68" s="736"/>
    </row>
    <row r="69" spans="2:20" x14ac:dyDescent="0.15">
      <c r="B69" s="729" t="s">
        <v>572</v>
      </c>
      <c r="C69" s="730"/>
      <c r="F69" s="731" t="s">
        <v>573</v>
      </c>
      <c r="G69" s="731" t="s">
        <v>559</v>
      </c>
      <c r="H69" s="732">
        <f t="shared" si="10"/>
        <v>27</v>
      </c>
      <c r="I69" s="666"/>
      <c r="J69" s="733" t="s">
        <v>565</v>
      </c>
      <c r="K69" s="666"/>
      <c r="L69" s="666"/>
      <c r="M69" s="666"/>
      <c r="N69" s="666"/>
      <c r="O69" s="666"/>
      <c r="P69" s="665"/>
      <c r="Q69" s="737">
        <f t="shared" si="11"/>
        <v>324</v>
      </c>
      <c r="T69" s="736"/>
    </row>
    <row r="70" spans="2:20" x14ac:dyDescent="0.15">
      <c r="B70" s="729" t="s">
        <v>574</v>
      </c>
      <c r="C70" s="730"/>
      <c r="F70" s="731" t="s">
        <v>573</v>
      </c>
      <c r="G70" s="731" t="s">
        <v>559</v>
      </c>
      <c r="H70" s="732">
        <f t="shared" si="10"/>
        <v>27</v>
      </c>
      <c r="I70" s="666"/>
      <c r="J70" s="733" t="s">
        <v>565</v>
      </c>
      <c r="K70" s="666"/>
      <c r="L70" s="666"/>
      <c r="M70" s="666"/>
      <c r="N70" s="666"/>
      <c r="O70" s="666"/>
      <c r="P70" s="665"/>
      <c r="Q70" s="737">
        <f t="shared" si="11"/>
        <v>324</v>
      </c>
      <c r="T70" s="736"/>
    </row>
    <row r="71" spans="2:20" x14ac:dyDescent="0.15">
      <c r="B71" s="729" t="s">
        <v>575</v>
      </c>
      <c r="C71" s="730"/>
      <c r="F71" s="731" t="s">
        <v>576</v>
      </c>
      <c r="G71" s="731" t="s">
        <v>559</v>
      </c>
      <c r="H71" s="732">
        <f t="shared" si="10"/>
        <v>26.416666666666668</v>
      </c>
      <c r="I71" s="666"/>
      <c r="J71" s="733" t="s">
        <v>565</v>
      </c>
      <c r="K71" s="666"/>
      <c r="L71" s="666"/>
      <c r="M71" s="666"/>
      <c r="N71" s="666"/>
      <c r="O71" s="666"/>
      <c r="P71" s="665"/>
      <c r="Q71" s="737">
        <f t="shared" si="11"/>
        <v>317</v>
      </c>
      <c r="T71" s="736"/>
    </row>
    <row r="72" spans="2:20" x14ac:dyDescent="0.15">
      <c r="B72" s="729" t="s">
        <v>577</v>
      </c>
      <c r="C72" s="730"/>
      <c r="F72" s="731" t="s">
        <v>578</v>
      </c>
      <c r="G72" s="731" t="s">
        <v>559</v>
      </c>
      <c r="H72" s="732">
        <f t="shared" si="10"/>
        <v>26.333333333333332</v>
      </c>
      <c r="I72" s="666"/>
      <c r="J72" s="733" t="s">
        <v>565</v>
      </c>
      <c r="K72" s="666"/>
      <c r="L72" s="666"/>
      <c r="M72" s="666"/>
      <c r="N72" s="666"/>
      <c r="O72" s="666"/>
      <c r="P72" s="665"/>
      <c r="Q72" s="737">
        <f t="shared" si="11"/>
        <v>316</v>
      </c>
      <c r="T72" s="736"/>
    </row>
    <row r="73" spans="2:20" x14ac:dyDescent="0.15">
      <c r="B73" s="729" t="s">
        <v>579</v>
      </c>
      <c r="F73" s="731" t="s">
        <v>580</v>
      </c>
      <c r="G73" s="731" t="s">
        <v>559</v>
      </c>
      <c r="H73" s="732">
        <f t="shared" si="10"/>
        <v>26.25</v>
      </c>
      <c r="I73" s="666"/>
      <c r="J73" s="733" t="s">
        <v>565</v>
      </c>
      <c r="K73" s="666"/>
      <c r="L73" s="666"/>
      <c r="M73" s="666"/>
      <c r="N73" s="666"/>
      <c r="O73" s="666"/>
      <c r="P73" s="665"/>
      <c r="Q73" s="737">
        <f t="shared" si="11"/>
        <v>315</v>
      </c>
      <c r="T73" s="736"/>
    </row>
    <row r="74" spans="2:20" x14ac:dyDescent="0.15">
      <c r="B74" s="729" t="s">
        <v>581</v>
      </c>
      <c r="F74" s="731" t="s">
        <v>580</v>
      </c>
      <c r="G74" s="731" t="s">
        <v>559</v>
      </c>
      <c r="H74" s="732">
        <f t="shared" si="10"/>
        <v>26.25</v>
      </c>
      <c r="I74" s="666"/>
      <c r="J74" s="733" t="s">
        <v>565</v>
      </c>
      <c r="K74" s="666"/>
      <c r="L74" s="666"/>
      <c r="M74" s="666"/>
      <c r="N74" s="666"/>
      <c r="O74" s="666"/>
      <c r="P74" s="665"/>
      <c r="Q74" s="737">
        <f t="shared" si="11"/>
        <v>315</v>
      </c>
    </row>
    <row r="75" spans="2:20" x14ac:dyDescent="0.15">
      <c r="B75" s="729"/>
      <c r="F75" s="731"/>
      <c r="G75" s="731"/>
      <c r="H75" s="732"/>
      <c r="I75" s="666"/>
      <c r="J75" s="733"/>
      <c r="K75" s="666"/>
      <c r="L75" s="666"/>
      <c r="M75" s="666"/>
      <c r="N75" s="666"/>
      <c r="O75" s="666"/>
      <c r="P75" s="665"/>
      <c r="Q75" s="737"/>
    </row>
    <row r="76" spans="2:20" x14ac:dyDescent="0.15">
      <c r="B76" s="729" t="s">
        <v>582</v>
      </c>
      <c r="F76" s="731" t="s">
        <v>583</v>
      </c>
      <c r="G76" s="731" t="s">
        <v>559</v>
      </c>
      <c r="H76" s="732">
        <f t="shared" si="10"/>
        <v>26.166666666666668</v>
      </c>
      <c r="I76" s="666"/>
      <c r="J76" s="733" t="s">
        <v>584</v>
      </c>
      <c r="K76" s="733"/>
      <c r="L76" s="733"/>
      <c r="M76" s="733"/>
      <c r="N76" s="733"/>
      <c r="O76" s="733"/>
      <c r="P76" s="665"/>
      <c r="Q76" s="737">
        <f t="shared" si="11"/>
        <v>314</v>
      </c>
    </row>
    <row r="77" spans="2:20" x14ac:dyDescent="0.15">
      <c r="B77" s="729" t="s">
        <v>585</v>
      </c>
      <c r="F77" s="731" t="s">
        <v>586</v>
      </c>
      <c r="G77" s="731" t="s">
        <v>559</v>
      </c>
      <c r="H77" s="732">
        <f t="shared" si="10"/>
        <v>26.083333333333332</v>
      </c>
      <c r="J77" s="738" t="s">
        <v>587</v>
      </c>
      <c r="K77" s="739"/>
      <c r="L77" s="739"/>
      <c r="M77" s="739"/>
      <c r="N77" s="739"/>
      <c r="O77" s="739"/>
      <c r="P77" s="665"/>
      <c r="Q77" s="737">
        <f t="shared" si="11"/>
        <v>313</v>
      </c>
    </row>
    <row r="78" spans="2:20" x14ac:dyDescent="0.15">
      <c r="B78" s="729" t="s">
        <v>588</v>
      </c>
      <c r="F78" s="731" t="s">
        <v>586</v>
      </c>
      <c r="G78" s="731" t="s">
        <v>559</v>
      </c>
      <c r="H78" s="732">
        <f t="shared" si="10"/>
        <v>26.083333333333332</v>
      </c>
      <c r="J78" s="733" t="s">
        <v>589</v>
      </c>
      <c r="K78" s="739"/>
      <c r="L78" s="739"/>
      <c r="M78" s="739"/>
      <c r="N78" s="739"/>
      <c r="O78" s="739"/>
      <c r="P78" s="665"/>
      <c r="Q78" s="737">
        <f t="shared" si="11"/>
        <v>313</v>
      </c>
    </row>
    <row r="79" spans="2:20" x14ac:dyDescent="0.15">
      <c r="B79" s="729" t="s">
        <v>590</v>
      </c>
      <c r="F79" s="731" t="s">
        <v>591</v>
      </c>
      <c r="G79" s="731" t="s">
        <v>559</v>
      </c>
      <c r="H79" s="732">
        <f t="shared" si="10"/>
        <v>25.583333333333332</v>
      </c>
      <c r="J79" s="733" t="s">
        <v>584</v>
      </c>
      <c r="K79" s="733"/>
      <c r="L79" s="733"/>
      <c r="M79" s="733"/>
      <c r="N79" s="740" t="s">
        <v>592</v>
      </c>
      <c r="O79" s="739"/>
      <c r="P79" s="665"/>
      <c r="Q79" s="737">
        <f t="shared" si="11"/>
        <v>307</v>
      </c>
    </row>
    <row r="80" spans="2:20" x14ac:dyDescent="0.15">
      <c r="B80" s="729" t="s">
        <v>593</v>
      </c>
      <c r="F80" s="731" t="s">
        <v>591</v>
      </c>
      <c r="G80" s="731" t="s">
        <v>559</v>
      </c>
      <c r="H80" s="732">
        <f t="shared" si="10"/>
        <v>25.583333333333332</v>
      </c>
      <c r="J80" s="733" t="s">
        <v>584</v>
      </c>
      <c r="K80" s="733"/>
      <c r="L80" s="733"/>
      <c r="M80" s="733"/>
      <c r="N80" s="740" t="s">
        <v>594</v>
      </c>
      <c r="O80" s="739"/>
      <c r="P80" s="665"/>
      <c r="Q80" s="737">
        <f t="shared" si="11"/>
        <v>307</v>
      </c>
    </row>
    <row r="81" spans="1:17" x14ac:dyDescent="0.15">
      <c r="B81" s="729" t="s">
        <v>595</v>
      </c>
      <c r="F81" s="731" t="s">
        <v>591</v>
      </c>
      <c r="G81" s="731" t="s">
        <v>559</v>
      </c>
      <c r="H81" s="732">
        <f t="shared" si="10"/>
        <v>25.583333333333332</v>
      </c>
      <c r="J81" s="733" t="s">
        <v>584</v>
      </c>
      <c r="K81" s="733"/>
      <c r="L81" s="733"/>
      <c r="M81" s="733"/>
      <c r="N81" s="740" t="s">
        <v>596</v>
      </c>
      <c r="O81" s="739"/>
      <c r="P81" s="665"/>
      <c r="Q81" s="737">
        <f t="shared" si="11"/>
        <v>307</v>
      </c>
    </row>
    <row r="82" spans="1:17" x14ac:dyDescent="0.15">
      <c r="B82" s="729"/>
      <c r="F82" s="731"/>
      <c r="G82" s="731"/>
      <c r="H82" s="732"/>
      <c r="J82" s="733"/>
      <c r="K82" s="733"/>
      <c r="L82" s="733"/>
      <c r="M82" s="733"/>
      <c r="N82" s="740"/>
      <c r="O82" s="739"/>
      <c r="P82" s="665"/>
      <c r="Q82" s="737"/>
    </row>
    <row r="83" spans="1:17" x14ac:dyDescent="0.15">
      <c r="B83" s="729"/>
      <c r="F83" s="731"/>
      <c r="G83" s="731"/>
      <c r="H83" s="732"/>
      <c r="J83" s="733"/>
      <c r="K83" s="733"/>
      <c r="L83" s="733"/>
      <c r="M83" s="733"/>
      <c r="N83" s="740"/>
      <c r="O83" s="739"/>
      <c r="P83" s="665"/>
      <c r="Q83" s="737"/>
    </row>
    <row r="84" spans="1:17" x14ac:dyDescent="0.15">
      <c r="A84" s="665">
        <v>1</v>
      </c>
      <c r="B84" s="729" t="s">
        <v>597</v>
      </c>
      <c r="F84" s="731" t="s">
        <v>591</v>
      </c>
      <c r="G84" s="731" t="s">
        <v>598</v>
      </c>
      <c r="H84" s="732">
        <f t="shared" si="10"/>
        <v>25.833333333333332</v>
      </c>
      <c r="J84" s="733"/>
      <c r="K84" s="739"/>
      <c r="L84" s="739"/>
      <c r="M84" s="739"/>
      <c r="N84" s="740" t="s">
        <v>599</v>
      </c>
      <c r="O84" s="739"/>
      <c r="P84" s="665"/>
      <c r="Q84" s="737">
        <f t="shared" si="11"/>
        <v>310</v>
      </c>
    </row>
    <row r="85" spans="1:17" x14ac:dyDescent="0.15">
      <c r="A85" s="665">
        <v>2</v>
      </c>
      <c r="B85" s="729" t="s">
        <v>600</v>
      </c>
      <c r="F85" s="731" t="s">
        <v>601</v>
      </c>
      <c r="G85" s="731" t="s">
        <v>598</v>
      </c>
      <c r="H85" s="732">
        <f t="shared" si="10"/>
        <v>25.25</v>
      </c>
      <c r="P85" s="665"/>
      <c r="Q85" s="737">
        <f t="shared" si="11"/>
        <v>303</v>
      </c>
    </row>
    <row r="86" spans="1:17" x14ac:dyDescent="0.15">
      <c r="A86" s="665">
        <v>3</v>
      </c>
      <c r="B86" s="729" t="s">
        <v>602</v>
      </c>
      <c r="F86" s="731" t="s">
        <v>601</v>
      </c>
      <c r="G86" s="731" t="s">
        <v>598</v>
      </c>
      <c r="H86" s="732">
        <f t="shared" si="10"/>
        <v>25.25</v>
      </c>
      <c r="P86" s="665"/>
      <c r="Q86" s="737">
        <f t="shared" si="11"/>
        <v>303</v>
      </c>
    </row>
    <row r="87" spans="1:17" x14ac:dyDescent="0.15">
      <c r="A87" s="665">
        <v>4</v>
      </c>
      <c r="B87" s="729" t="s">
        <v>603</v>
      </c>
      <c r="F87" s="731" t="s">
        <v>601</v>
      </c>
      <c r="G87" s="731" t="s">
        <v>598</v>
      </c>
      <c r="H87" s="732">
        <f t="shared" si="10"/>
        <v>25.25</v>
      </c>
      <c r="P87" s="665"/>
      <c r="Q87" s="737">
        <f t="shared" si="11"/>
        <v>303</v>
      </c>
    </row>
    <row r="88" spans="1:17" x14ac:dyDescent="0.15">
      <c r="B88" s="730"/>
      <c r="F88" s="741"/>
      <c r="G88" s="741"/>
      <c r="H88" s="732"/>
      <c r="P88" s="665"/>
      <c r="Q88" s="737"/>
    </row>
    <row r="89" spans="1:17" x14ac:dyDescent="0.15">
      <c r="B89" s="730"/>
      <c r="F89" s="741"/>
      <c r="G89" s="741"/>
      <c r="H89" s="732"/>
      <c r="P89" s="665"/>
      <c r="Q89" s="737"/>
    </row>
    <row r="90" spans="1:17" x14ac:dyDescent="0.15">
      <c r="B90" s="730"/>
      <c r="F90" s="741"/>
      <c r="G90" s="741"/>
      <c r="H90" s="732"/>
      <c r="P90" s="665"/>
      <c r="Q90" s="737"/>
    </row>
    <row r="91" spans="1:17" x14ac:dyDescent="0.15">
      <c r="B91" s="730"/>
      <c r="F91" s="741"/>
      <c r="G91" s="741"/>
      <c r="H91" s="732"/>
      <c r="P91" s="665"/>
      <c r="Q91" s="737"/>
    </row>
    <row r="92" spans="1:17" x14ac:dyDescent="0.15">
      <c r="B92" s="730"/>
      <c r="F92" s="741"/>
      <c r="G92" s="741"/>
      <c r="H92" s="732"/>
      <c r="P92" s="665"/>
      <c r="Q92" s="737"/>
    </row>
    <row r="93" spans="1:17" x14ac:dyDescent="0.15">
      <c r="B93" s="730"/>
      <c r="F93" s="741"/>
      <c r="G93" s="741"/>
      <c r="H93" s="732"/>
      <c r="P93" s="665"/>
      <c r="Q93" s="737"/>
    </row>
    <row r="94" spans="1:17" x14ac:dyDescent="0.15">
      <c r="B94" s="730"/>
      <c r="F94" s="741"/>
      <c r="G94" s="741"/>
      <c r="H94" s="732"/>
      <c r="P94" s="665"/>
      <c r="Q94" s="737"/>
    </row>
    <row r="95" spans="1:17" x14ac:dyDescent="0.15">
      <c r="B95" s="730"/>
      <c r="F95" s="741"/>
      <c r="G95" s="741"/>
      <c r="H95" s="732"/>
      <c r="P95" s="665"/>
      <c r="Q95" s="737"/>
    </row>
    <row r="96" spans="1:17" x14ac:dyDescent="0.15">
      <c r="B96" s="730"/>
      <c r="F96" s="741"/>
      <c r="G96" s="741"/>
      <c r="H96" s="732"/>
      <c r="P96" s="665"/>
      <c r="Q96" s="737"/>
    </row>
    <row r="97" spans="2:17" x14ac:dyDescent="0.15">
      <c r="B97" s="730"/>
      <c r="F97" s="741"/>
      <c r="G97" s="741"/>
      <c r="H97" s="732"/>
      <c r="P97" s="665"/>
      <c r="Q97" s="737"/>
    </row>
    <row r="98" spans="2:17" x14ac:dyDescent="0.15">
      <c r="B98" s="730"/>
      <c r="F98" s="741"/>
      <c r="G98" s="741"/>
      <c r="H98" s="732"/>
      <c r="P98" s="665"/>
      <c r="Q98" s="737"/>
    </row>
    <row r="99" spans="2:17" x14ac:dyDescent="0.15">
      <c r="B99" s="730"/>
      <c r="F99" s="741"/>
      <c r="G99" s="741"/>
      <c r="H99" s="732"/>
      <c r="P99" s="665"/>
      <c r="Q99" s="737"/>
    </row>
    <row r="100" spans="2:17" x14ac:dyDescent="0.15">
      <c r="B100" s="730"/>
      <c r="F100" s="741"/>
      <c r="G100" s="741"/>
      <c r="H100" s="732"/>
      <c r="P100" s="665"/>
      <c r="Q100" s="737"/>
    </row>
    <row r="101" spans="2:17" x14ac:dyDescent="0.15">
      <c r="B101" s="730"/>
      <c r="F101" s="741"/>
      <c r="G101" s="741"/>
      <c r="H101" s="732"/>
      <c r="P101" s="665"/>
      <c r="Q101" s="737"/>
    </row>
    <row r="102" spans="2:17" x14ac:dyDescent="0.15">
      <c r="B102" s="730"/>
      <c r="F102" s="741"/>
      <c r="G102" s="741"/>
      <c r="H102" s="732"/>
      <c r="P102" s="665"/>
      <c r="Q102" s="737"/>
    </row>
    <row r="103" spans="2:17" x14ac:dyDescent="0.15">
      <c r="B103" s="730"/>
      <c r="F103" s="741"/>
      <c r="G103" s="741"/>
      <c r="H103" s="732"/>
      <c r="P103" s="665"/>
      <c r="Q103" s="737"/>
    </row>
    <row r="104" spans="2:17" x14ac:dyDescent="0.15">
      <c r="B104" s="730"/>
      <c r="F104" s="741"/>
      <c r="G104" s="741"/>
      <c r="H104" s="732"/>
      <c r="P104" s="665"/>
      <c r="Q104" s="737"/>
    </row>
    <row r="105" spans="2:17" x14ac:dyDescent="0.15">
      <c r="B105" s="730"/>
      <c r="F105" s="741"/>
      <c r="G105" s="741"/>
      <c r="H105" s="732"/>
      <c r="P105" s="665"/>
      <c r="Q105" s="737"/>
    </row>
    <row r="106" spans="2:17" x14ac:dyDescent="0.15">
      <c r="B106" s="730"/>
      <c r="F106" s="741"/>
      <c r="G106" s="741"/>
      <c r="H106" s="732"/>
      <c r="P106" s="665"/>
      <c r="Q106" s="737"/>
    </row>
    <row r="107" spans="2:17" x14ac:dyDescent="0.15">
      <c r="B107" s="730"/>
      <c r="F107" s="741"/>
      <c r="G107" s="741"/>
      <c r="H107" s="732"/>
      <c r="P107" s="665"/>
      <c r="Q107" s="737"/>
    </row>
    <row r="108" spans="2:17" x14ac:dyDescent="0.15">
      <c r="B108" s="730"/>
      <c r="F108" s="741"/>
      <c r="G108" s="741"/>
      <c r="H108" s="732"/>
      <c r="P108" s="665"/>
      <c r="Q108" s="737"/>
    </row>
    <row r="109" spans="2:17" x14ac:dyDescent="0.15">
      <c r="B109" s="730"/>
      <c r="F109" s="741"/>
      <c r="G109" s="741"/>
      <c r="H109" s="732"/>
      <c r="P109" s="665"/>
      <c r="Q109" s="737"/>
    </row>
    <row r="110" spans="2:17" x14ac:dyDescent="0.15">
      <c r="B110" s="730"/>
      <c r="F110" s="741"/>
      <c r="G110" s="741"/>
      <c r="H110" s="732"/>
      <c r="P110" s="665"/>
      <c r="Q110" s="737"/>
    </row>
    <row r="111" spans="2:17" x14ac:dyDescent="0.15">
      <c r="B111" s="730"/>
      <c r="F111" s="741"/>
      <c r="G111" s="741"/>
      <c r="H111" s="732"/>
      <c r="P111" s="665"/>
      <c r="Q111" s="737"/>
    </row>
    <row r="112" spans="2:17" x14ac:dyDescent="0.15">
      <c r="B112" s="730"/>
      <c r="F112" s="741"/>
      <c r="G112" s="741"/>
      <c r="H112" s="732"/>
      <c r="P112" s="665"/>
      <c r="Q112" s="737"/>
    </row>
    <row r="113" spans="2:18" x14ac:dyDescent="0.15">
      <c r="B113" s="730"/>
      <c r="F113" s="741"/>
      <c r="G113" s="741"/>
      <c r="H113" s="732"/>
      <c r="P113" s="665"/>
      <c r="Q113" s="737"/>
    </row>
    <row r="114" spans="2:18" x14ac:dyDescent="0.15">
      <c r="B114" s="730"/>
      <c r="F114" s="741"/>
      <c r="G114" s="741"/>
      <c r="H114" s="732"/>
      <c r="P114" s="665"/>
      <c r="Q114" s="737"/>
    </row>
    <row r="115" spans="2:18" x14ac:dyDescent="0.15">
      <c r="B115" s="730"/>
      <c r="F115" s="741"/>
      <c r="G115" s="741"/>
      <c r="H115" s="732"/>
      <c r="P115" s="665"/>
      <c r="Q115" s="737"/>
    </row>
    <row r="116" spans="2:18" x14ac:dyDescent="0.15">
      <c r="F116" s="742"/>
      <c r="G116" s="741"/>
      <c r="H116" s="741"/>
      <c r="I116" s="743"/>
      <c r="J116" s="665"/>
      <c r="K116" s="741"/>
      <c r="L116" s="744"/>
      <c r="M116" s="666"/>
      <c r="O116" s="745"/>
      <c r="P116" s="666"/>
      <c r="Q116" s="746"/>
      <c r="R116" s="744"/>
    </row>
    <row r="117" spans="2:18" x14ac:dyDescent="0.15">
      <c r="F117" s="742"/>
      <c r="G117" s="741"/>
      <c r="H117" s="741"/>
      <c r="I117" s="743"/>
      <c r="J117" s="665"/>
      <c r="K117" s="747"/>
      <c r="L117" s="748"/>
      <c r="M117" s="749"/>
      <c r="O117" s="745"/>
      <c r="P117" s="666"/>
      <c r="Q117" s="746"/>
      <c r="R117" s="744"/>
    </row>
    <row r="118" spans="2:18" x14ac:dyDescent="0.15">
      <c r="F118" s="742"/>
      <c r="G118" s="741"/>
      <c r="H118" s="741"/>
      <c r="I118" s="743"/>
      <c r="J118" s="665"/>
      <c r="K118" s="747"/>
      <c r="L118" s="748"/>
      <c r="M118" s="749"/>
      <c r="O118" s="745"/>
      <c r="P118" s="666"/>
      <c r="Q118" s="746"/>
      <c r="R118" s="744"/>
    </row>
    <row r="119" spans="2:18" x14ac:dyDescent="0.15">
      <c r="F119" s="742"/>
      <c r="G119" s="741"/>
      <c r="H119" s="741"/>
      <c r="I119" s="743"/>
      <c r="J119" s="665"/>
      <c r="K119" s="747"/>
      <c r="L119" s="748"/>
      <c r="M119" s="749"/>
      <c r="O119" s="745"/>
      <c r="P119" s="666"/>
      <c r="Q119" s="746"/>
      <c r="R119" s="744"/>
    </row>
    <row r="120" spans="2:18" x14ac:dyDescent="0.15">
      <c r="F120" s="742"/>
      <c r="G120" s="741"/>
      <c r="H120" s="741"/>
      <c r="I120" s="743"/>
      <c r="J120" s="665"/>
      <c r="K120" s="747"/>
      <c r="L120" s="748"/>
      <c r="M120" s="749"/>
      <c r="O120" s="745"/>
      <c r="P120" s="666"/>
      <c r="Q120" s="746"/>
      <c r="R120" s="744"/>
    </row>
  </sheetData>
  <pageMargins left="0.3" right="0.25" top="0.5" bottom="0.5" header="0.4" footer="0.4"/>
  <pageSetup orientation="landscape" r:id="rId1"/>
  <rowBreaks count="1" manualBreakCount="1"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Financials Snapshot 20-21 Rev</vt:lpstr>
      <vt:lpstr>Fiscal Highlights 20-21</vt:lpstr>
      <vt:lpstr>Income Statement 20-21 Rev</vt:lpstr>
      <vt:lpstr>Bainbridge 20-21 No Revision</vt:lpstr>
      <vt:lpstr>Committees 20-21 Revised</vt:lpstr>
      <vt:lpstr>Balance Sheet 20-21 Revised</vt:lpstr>
      <vt:lpstr>Banking &amp; Investments 20-21</vt:lpstr>
      <vt:lpstr>Capital Projects 20-21</vt:lpstr>
      <vt:lpstr>Capital Projs &amp; Funds 20-21</vt:lpstr>
      <vt:lpstr>Membership 20-21</vt:lpstr>
      <vt:lpstr>'Bainbridge 20-21 No Revision'!Print_Area</vt:lpstr>
      <vt:lpstr>'Balance Sheet 20-21 Revised'!Print_Area</vt:lpstr>
      <vt:lpstr>'Banking &amp; Investments 20-21'!Print_Area</vt:lpstr>
      <vt:lpstr>'Capital Projects 20-21'!Print_Area</vt:lpstr>
      <vt:lpstr>'Capital Projs &amp; Funds 20-21'!Print_Area</vt:lpstr>
      <vt:lpstr>'Committees 20-21 Revised'!Print_Area</vt:lpstr>
      <vt:lpstr>'Financials Snapshot 20-21 Rev'!Print_Area</vt:lpstr>
      <vt:lpstr>'Fiscal Highlights 20-21'!Print_Area</vt:lpstr>
      <vt:lpstr>'Income Statement 20-21 Rev'!Print_Area</vt:lpstr>
      <vt:lpstr>'Membership 20-21'!Print_Area</vt:lpstr>
      <vt:lpstr>'Capital Projs &amp; Funds 20-21'!Print_Titles</vt:lpstr>
      <vt:lpstr>'Financials Snapshot 20-21 Rev'!Print_Titles</vt:lpstr>
      <vt:lpstr>'Fiscal Highlights 20-21'!Print_Titles</vt:lpstr>
      <vt:lpstr>'Membership 20-21'!Print_Titles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Carlson</dc:creator>
  <cp:lastModifiedBy>Joyce Carlson</cp:lastModifiedBy>
  <cp:lastPrinted>2021-11-01T11:14:44Z</cp:lastPrinted>
  <dcterms:created xsi:type="dcterms:W3CDTF">2021-11-01T10:51:18Z</dcterms:created>
  <dcterms:modified xsi:type="dcterms:W3CDTF">2021-11-01T12:49:56Z</dcterms:modified>
</cp:coreProperties>
</file>